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Emily Sapp\Norm\"/>
    </mc:Choice>
  </mc:AlternateContent>
  <bookViews>
    <workbookView xWindow="0" yWindow="0" windowWidth="28800" windowHeight="11940" activeTab="1"/>
  </bookViews>
  <sheets>
    <sheet name="Landlord Perspective" sheetId="4" r:id="rId1"/>
    <sheet name="Tenant Perspective" sheetId="5" r:id="rId2"/>
  </sheets>
  <calcPr calcId="162913"/>
</workbook>
</file>

<file path=xl/calcChain.xml><?xml version="1.0" encoding="utf-8"?>
<calcChain xmlns="http://schemas.openxmlformats.org/spreadsheetml/2006/main">
  <c r="L18" i="5" l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L29" i="5" s="1"/>
  <c r="L30" i="5" s="1"/>
  <c r="L31" i="5" s="1"/>
  <c r="L32" i="5" s="1"/>
  <c r="L33" i="5" s="1"/>
  <c r="L34" i="5" s="1"/>
  <c r="L35" i="5" s="1"/>
  <c r="L36" i="5" s="1"/>
  <c r="L37" i="5" s="1"/>
  <c r="L38" i="5" s="1"/>
  <c r="L39" i="5" s="1"/>
  <c r="L40" i="5" s="1"/>
  <c r="L41" i="5" s="1"/>
  <c r="L42" i="5" s="1"/>
  <c r="L43" i="5" s="1"/>
  <c r="L44" i="5" s="1"/>
  <c r="L45" i="5" s="1"/>
  <c r="L46" i="5" s="1"/>
  <c r="L47" i="5" s="1"/>
  <c r="L48" i="5" s="1"/>
  <c r="L49" i="5" s="1"/>
  <c r="L50" i="5" s="1"/>
  <c r="L51" i="5" s="1"/>
  <c r="L52" i="5" s="1"/>
  <c r="L53" i="5" s="1"/>
  <c r="L54" i="5" s="1"/>
  <c r="L55" i="5" s="1"/>
  <c r="L56" i="5" s="1"/>
  <c r="L57" i="5" s="1"/>
  <c r="L58" i="5" s="1"/>
  <c r="L59" i="5" s="1"/>
  <c r="L60" i="5" s="1"/>
  <c r="L61" i="5" s="1"/>
  <c r="L62" i="5" s="1"/>
  <c r="L63" i="5" s="1"/>
  <c r="L64" i="5" s="1"/>
  <c r="L65" i="5" s="1"/>
  <c r="L66" i="5" s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K17" i="5"/>
  <c r="I76" i="5"/>
  <c r="F76" i="5"/>
  <c r="I75" i="5"/>
  <c r="F75" i="5"/>
  <c r="I74" i="5"/>
  <c r="F74" i="5"/>
  <c r="I73" i="5"/>
  <c r="F73" i="5"/>
  <c r="I72" i="5"/>
  <c r="F72" i="5"/>
  <c r="I71" i="5"/>
  <c r="F71" i="5"/>
  <c r="I70" i="5"/>
  <c r="F70" i="5"/>
  <c r="I69" i="5"/>
  <c r="F69" i="5"/>
  <c r="I68" i="5"/>
  <c r="F68" i="5"/>
  <c r="I67" i="5"/>
  <c r="F67" i="5"/>
  <c r="I66" i="5"/>
  <c r="F66" i="5"/>
  <c r="I65" i="5"/>
  <c r="F65" i="5"/>
  <c r="I64" i="5"/>
  <c r="F64" i="5"/>
  <c r="I63" i="5"/>
  <c r="F63" i="5"/>
  <c r="I62" i="5"/>
  <c r="F62" i="5"/>
  <c r="I61" i="5"/>
  <c r="F61" i="5"/>
  <c r="I60" i="5"/>
  <c r="F60" i="5"/>
  <c r="I59" i="5"/>
  <c r="F59" i="5"/>
  <c r="I58" i="5"/>
  <c r="F58" i="5"/>
  <c r="I57" i="5"/>
  <c r="F57" i="5"/>
  <c r="I56" i="5"/>
  <c r="F56" i="5"/>
  <c r="I55" i="5"/>
  <c r="F55" i="5"/>
  <c r="I54" i="5"/>
  <c r="F54" i="5"/>
  <c r="I53" i="5"/>
  <c r="F53" i="5"/>
  <c r="I52" i="5"/>
  <c r="F52" i="5"/>
  <c r="I51" i="5"/>
  <c r="F51" i="5"/>
  <c r="I50" i="5"/>
  <c r="F50" i="5"/>
  <c r="I49" i="5"/>
  <c r="F49" i="5"/>
  <c r="I48" i="5"/>
  <c r="F48" i="5"/>
  <c r="I47" i="5"/>
  <c r="F47" i="5"/>
  <c r="I46" i="5"/>
  <c r="F46" i="5"/>
  <c r="I45" i="5"/>
  <c r="F45" i="5"/>
  <c r="I44" i="5"/>
  <c r="F44" i="5"/>
  <c r="I43" i="5"/>
  <c r="F43" i="5"/>
  <c r="I42" i="5"/>
  <c r="F42" i="5"/>
  <c r="I41" i="5"/>
  <c r="F41" i="5"/>
  <c r="I40" i="5"/>
  <c r="F40" i="5"/>
  <c r="I39" i="5"/>
  <c r="F39" i="5"/>
  <c r="I38" i="5"/>
  <c r="F38" i="5"/>
  <c r="I37" i="5"/>
  <c r="F37" i="5"/>
  <c r="I36" i="5"/>
  <c r="F36" i="5"/>
  <c r="I35" i="5"/>
  <c r="F35" i="5"/>
  <c r="I34" i="5"/>
  <c r="F34" i="5"/>
  <c r="I33" i="5"/>
  <c r="F33" i="5"/>
  <c r="I32" i="5"/>
  <c r="F32" i="5"/>
  <c r="I31" i="5"/>
  <c r="F31" i="5"/>
  <c r="I30" i="5"/>
  <c r="F30" i="5"/>
  <c r="I29" i="5"/>
  <c r="F29" i="5"/>
  <c r="I28" i="5"/>
  <c r="F28" i="5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I20" i="5"/>
  <c r="I19" i="5"/>
  <c r="I18" i="5"/>
  <c r="D18" i="5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D42" i="5" s="1"/>
  <c r="D43" i="5" s="1"/>
  <c r="D44" i="5" s="1"/>
  <c r="D45" i="5" s="1"/>
  <c r="D46" i="5" s="1"/>
  <c r="D47" i="5" s="1"/>
  <c r="D48" i="5" s="1"/>
  <c r="D49" i="5" s="1"/>
  <c r="D50" i="5" s="1"/>
  <c r="D51" i="5" s="1"/>
  <c r="D52" i="5" s="1"/>
  <c r="D53" i="5" s="1"/>
  <c r="D54" i="5" s="1"/>
  <c r="D55" i="5" s="1"/>
  <c r="D56" i="5" s="1"/>
  <c r="D57" i="5" s="1"/>
  <c r="D58" i="5" s="1"/>
  <c r="D59" i="5" s="1"/>
  <c r="D60" i="5" s="1"/>
  <c r="D61" i="5" s="1"/>
  <c r="D62" i="5" s="1"/>
  <c r="D63" i="5" s="1"/>
  <c r="D64" i="5" s="1"/>
  <c r="D65" i="5" s="1"/>
  <c r="D66" i="5" s="1"/>
  <c r="D67" i="5" s="1"/>
  <c r="D68" i="5" s="1"/>
  <c r="D69" i="5" s="1"/>
  <c r="D70" i="5" s="1"/>
  <c r="D71" i="5" s="1"/>
  <c r="D72" i="5" s="1"/>
  <c r="D73" i="5" s="1"/>
  <c r="D74" i="5" s="1"/>
  <c r="D75" i="5" s="1"/>
  <c r="D76" i="5" s="1"/>
  <c r="I17" i="5"/>
  <c r="G17" i="5"/>
  <c r="E17" i="5"/>
  <c r="D17" i="5"/>
  <c r="G4" i="5"/>
  <c r="G3" i="5"/>
  <c r="E28" i="5" l="1"/>
  <c r="E27" i="5"/>
  <c r="H27" i="5" s="1"/>
  <c r="E26" i="5"/>
  <c r="H26" i="5" s="1"/>
  <c r="E25" i="5"/>
  <c r="H25" i="5" s="1"/>
  <c r="F17" i="5"/>
  <c r="H17" i="5" s="1"/>
  <c r="E18" i="5"/>
  <c r="E19" i="5"/>
  <c r="E20" i="5"/>
  <c r="E21" i="5"/>
  <c r="E22" i="5"/>
  <c r="H22" i="5" s="1"/>
  <c r="E23" i="5"/>
  <c r="H23" i="5" s="1"/>
  <c r="E24" i="5"/>
  <c r="H24" i="5" s="1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J24" i="5" l="1"/>
  <c r="M24" i="5"/>
  <c r="N24" i="5" s="1"/>
  <c r="J25" i="5"/>
  <c r="M25" i="5"/>
  <c r="N25" i="5" s="1"/>
  <c r="J23" i="5"/>
  <c r="M23" i="5"/>
  <c r="N23" i="5" s="1"/>
  <c r="J26" i="5"/>
  <c r="M26" i="5"/>
  <c r="N26" i="5" s="1"/>
  <c r="J22" i="5"/>
  <c r="M22" i="5"/>
  <c r="N22" i="5" s="1"/>
  <c r="J27" i="5"/>
  <c r="M27" i="5"/>
  <c r="N27" i="5" s="1"/>
  <c r="J17" i="5"/>
  <c r="M17" i="5"/>
  <c r="N17" i="5" s="1"/>
  <c r="F20" i="5"/>
  <c r="H20" i="5" s="1"/>
  <c r="F18" i="5"/>
  <c r="H18" i="5" s="1"/>
  <c r="E40" i="5"/>
  <c r="E39" i="5"/>
  <c r="H39" i="5" s="1"/>
  <c r="E38" i="5"/>
  <c r="H38" i="5" s="1"/>
  <c r="E37" i="5"/>
  <c r="H37" i="5" s="1"/>
  <c r="E36" i="5"/>
  <c r="H36" i="5" s="1"/>
  <c r="E35" i="5"/>
  <c r="H35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H28" i="5"/>
  <c r="F21" i="5"/>
  <c r="H21" i="5" s="1"/>
  <c r="F19" i="5"/>
  <c r="H19" i="5" s="1"/>
  <c r="G3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G14" i="4"/>
  <c r="E14" i="4"/>
  <c r="D14" i="4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G4" i="4"/>
  <c r="J29" i="5" l="1"/>
  <c r="M29" i="5"/>
  <c r="N29" i="5" s="1"/>
  <c r="J33" i="5"/>
  <c r="M33" i="5"/>
  <c r="N33" i="5" s="1"/>
  <c r="J37" i="5"/>
  <c r="M37" i="5"/>
  <c r="N37" i="5" s="1"/>
  <c r="J18" i="5"/>
  <c r="M18" i="5"/>
  <c r="N18" i="5" s="1"/>
  <c r="J19" i="5"/>
  <c r="M19" i="5"/>
  <c r="N19" i="5" s="1"/>
  <c r="J30" i="5"/>
  <c r="M30" i="5"/>
  <c r="N30" i="5" s="1"/>
  <c r="J34" i="5"/>
  <c r="M34" i="5"/>
  <c r="N34" i="5" s="1"/>
  <c r="J38" i="5"/>
  <c r="M38" i="5"/>
  <c r="N38" i="5" s="1"/>
  <c r="J20" i="5"/>
  <c r="M20" i="5"/>
  <c r="N20" i="5" s="1"/>
  <c r="J21" i="5"/>
  <c r="M21" i="5"/>
  <c r="N21" i="5" s="1"/>
  <c r="J31" i="5"/>
  <c r="M31" i="5"/>
  <c r="N31" i="5" s="1"/>
  <c r="J35" i="5"/>
  <c r="M35" i="5"/>
  <c r="N35" i="5" s="1"/>
  <c r="J39" i="5"/>
  <c r="M39" i="5"/>
  <c r="N39" i="5" s="1"/>
  <c r="J28" i="5"/>
  <c r="M28" i="5"/>
  <c r="N28" i="5" s="1"/>
  <c r="J32" i="5"/>
  <c r="M32" i="5"/>
  <c r="N32" i="5" s="1"/>
  <c r="J36" i="5"/>
  <c r="M36" i="5"/>
  <c r="N36" i="5" s="1"/>
  <c r="E25" i="4"/>
  <c r="E37" i="4" s="1"/>
  <c r="E48" i="4" s="1"/>
  <c r="H48" i="4" s="1"/>
  <c r="J48" i="4" s="1"/>
  <c r="E23" i="4"/>
  <c r="H23" i="4" s="1"/>
  <c r="J23" i="4" s="1"/>
  <c r="E21" i="4"/>
  <c r="E19" i="4"/>
  <c r="E17" i="4"/>
  <c r="E15" i="4"/>
  <c r="F14" i="4"/>
  <c r="E24" i="4"/>
  <c r="H24" i="4" s="1"/>
  <c r="J24" i="4" s="1"/>
  <c r="E22" i="4"/>
  <c r="E20" i="4"/>
  <c r="E18" i="4"/>
  <c r="E16" i="4"/>
  <c r="E52" i="5"/>
  <c r="E51" i="5"/>
  <c r="H51" i="5" s="1"/>
  <c r="E50" i="5"/>
  <c r="H50" i="5" s="1"/>
  <c r="E49" i="5"/>
  <c r="H49" i="5" s="1"/>
  <c r="E48" i="5"/>
  <c r="H48" i="5" s="1"/>
  <c r="E47" i="5"/>
  <c r="H47" i="5" s="1"/>
  <c r="E46" i="5"/>
  <c r="H46" i="5" s="1"/>
  <c r="E45" i="5"/>
  <c r="H45" i="5" s="1"/>
  <c r="E44" i="5"/>
  <c r="H44" i="5" s="1"/>
  <c r="E43" i="5"/>
  <c r="H43" i="5" s="1"/>
  <c r="E42" i="5"/>
  <c r="H42" i="5" s="1"/>
  <c r="E41" i="5"/>
  <c r="H41" i="5" s="1"/>
  <c r="H40" i="5"/>
  <c r="H14" i="4"/>
  <c r="J14" i="4" s="1"/>
  <c r="E46" i="4"/>
  <c r="H46" i="4" s="1"/>
  <c r="J46" i="4" s="1"/>
  <c r="E42" i="4"/>
  <c r="H42" i="4" s="1"/>
  <c r="J42" i="4" s="1"/>
  <c r="E38" i="4"/>
  <c r="H38" i="4" s="1"/>
  <c r="J38" i="4" s="1"/>
  <c r="E49" i="4"/>
  <c r="E45" i="4"/>
  <c r="H45" i="4" s="1"/>
  <c r="J45" i="4" s="1"/>
  <c r="E41" i="4"/>
  <c r="H41" i="4" s="1"/>
  <c r="J41" i="4" s="1"/>
  <c r="E27" i="4"/>
  <c r="H27" i="4" s="1"/>
  <c r="J27" i="4" s="1"/>
  <c r="H25" i="4"/>
  <c r="J25" i="4" s="1"/>
  <c r="E28" i="4"/>
  <c r="H28" i="4" s="1"/>
  <c r="J28" i="4" s="1"/>
  <c r="E33" i="4"/>
  <c r="H33" i="4" s="1"/>
  <c r="J33" i="4" s="1"/>
  <c r="E36" i="4"/>
  <c r="H36" i="4" s="1"/>
  <c r="J36" i="4" s="1"/>
  <c r="E32" i="4"/>
  <c r="H32" i="4" s="1"/>
  <c r="J32" i="4" s="1"/>
  <c r="J42" i="5" l="1"/>
  <c r="M42" i="5"/>
  <c r="N42" i="5" s="1"/>
  <c r="J46" i="5"/>
  <c r="M46" i="5"/>
  <c r="N46" i="5" s="1"/>
  <c r="J50" i="5"/>
  <c r="M50" i="5"/>
  <c r="N50" i="5" s="1"/>
  <c r="F21" i="4"/>
  <c r="H21" i="4" s="1"/>
  <c r="J21" i="4" s="1"/>
  <c r="J43" i="5"/>
  <c r="M43" i="5"/>
  <c r="N43" i="5" s="1"/>
  <c r="J47" i="5"/>
  <c r="M47" i="5"/>
  <c r="N47" i="5" s="1"/>
  <c r="J51" i="5"/>
  <c r="M51" i="5"/>
  <c r="N51" i="5" s="1"/>
  <c r="F20" i="4"/>
  <c r="H20" i="4" s="1"/>
  <c r="J20" i="4" s="1"/>
  <c r="J40" i="5"/>
  <c r="M40" i="5"/>
  <c r="N40" i="5" s="1"/>
  <c r="J44" i="5"/>
  <c r="M44" i="5"/>
  <c r="N44" i="5" s="1"/>
  <c r="J48" i="5"/>
  <c r="M48" i="5"/>
  <c r="N48" i="5" s="1"/>
  <c r="F22" i="4"/>
  <c r="H22" i="4" s="1"/>
  <c r="J22" i="4" s="1"/>
  <c r="J41" i="5"/>
  <c r="M41" i="5"/>
  <c r="N41" i="5" s="1"/>
  <c r="J45" i="5"/>
  <c r="M45" i="5"/>
  <c r="N45" i="5" s="1"/>
  <c r="J49" i="5"/>
  <c r="M49" i="5"/>
  <c r="N49" i="5" s="1"/>
  <c r="F19" i="4"/>
  <c r="H19" i="4" s="1"/>
  <c r="J19" i="4" s="1"/>
  <c r="F18" i="4"/>
  <c r="H18" i="4" s="1"/>
  <c r="J18" i="4" s="1"/>
  <c r="F17" i="4"/>
  <c r="H17" i="4" s="1"/>
  <c r="J17" i="4" s="1"/>
  <c r="E31" i="4"/>
  <c r="H31" i="4" s="1"/>
  <c r="J31" i="4" s="1"/>
  <c r="E34" i="4"/>
  <c r="H34" i="4" s="1"/>
  <c r="J34" i="4" s="1"/>
  <c r="E35" i="4"/>
  <c r="H35" i="4" s="1"/>
  <c r="J35" i="4" s="1"/>
  <c r="E30" i="4"/>
  <c r="H30" i="4" s="1"/>
  <c r="J30" i="4" s="1"/>
  <c r="E26" i="4"/>
  <c r="H26" i="4" s="1"/>
  <c r="J26" i="4" s="1"/>
  <c r="E29" i="4"/>
  <c r="H29" i="4" s="1"/>
  <c r="J29" i="4" s="1"/>
  <c r="E39" i="4"/>
  <c r="H39" i="4" s="1"/>
  <c r="J39" i="4" s="1"/>
  <c r="E43" i="4"/>
  <c r="H43" i="4" s="1"/>
  <c r="J43" i="4" s="1"/>
  <c r="E47" i="4"/>
  <c r="H47" i="4" s="1"/>
  <c r="J47" i="4" s="1"/>
  <c r="H37" i="4"/>
  <c r="J37" i="4" s="1"/>
  <c r="E40" i="4"/>
  <c r="H40" i="4" s="1"/>
  <c r="J40" i="4" s="1"/>
  <c r="E44" i="4"/>
  <c r="H44" i="4" s="1"/>
  <c r="J44" i="4" s="1"/>
  <c r="F16" i="4"/>
  <c r="H16" i="4" s="1"/>
  <c r="J16" i="4" s="1"/>
  <c r="F15" i="4"/>
  <c r="H15" i="4" s="1"/>
  <c r="J15" i="4" s="1"/>
  <c r="E64" i="5"/>
  <c r="E63" i="5"/>
  <c r="H63" i="5" s="1"/>
  <c r="E62" i="5"/>
  <c r="H62" i="5" s="1"/>
  <c r="E61" i="5"/>
  <c r="H61" i="5" s="1"/>
  <c r="E60" i="5"/>
  <c r="H60" i="5" s="1"/>
  <c r="E59" i="5"/>
  <c r="H59" i="5" s="1"/>
  <c r="E58" i="5"/>
  <c r="H58" i="5" s="1"/>
  <c r="E57" i="5"/>
  <c r="H57" i="5" s="1"/>
  <c r="E56" i="5"/>
  <c r="H56" i="5" s="1"/>
  <c r="E55" i="5"/>
  <c r="H55" i="5" s="1"/>
  <c r="E54" i="5"/>
  <c r="H54" i="5" s="1"/>
  <c r="E53" i="5"/>
  <c r="H53" i="5" s="1"/>
  <c r="H52" i="5"/>
  <c r="E60" i="4"/>
  <c r="H60" i="4" s="1"/>
  <c r="J60" i="4" s="1"/>
  <c r="E58" i="4"/>
  <c r="H58" i="4" s="1"/>
  <c r="J58" i="4" s="1"/>
  <c r="E56" i="4"/>
  <c r="H56" i="4" s="1"/>
  <c r="J56" i="4" s="1"/>
  <c r="E54" i="4"/>
  <c r="H54" i="4" s="1"/>
  <c r="J54" i="4" s="1"/>
  <c r="E52" i="4"/>
  <c r="H52" i="4" s="1"/>
  <c r="J52" i="4" s="1"/>
  <c r="E50" i="4"/>
  <c r="H50" i="4" s="1"/>
  <c r="J50" i="4" s="1"/>
  <c r="H49" i="4"/>
  <c r="J49" i="4" s="1"/>
  <c r="E61" i="4"/>
  <c r="E59" i="4"/>
  <c r="H59" i="4" s="1"/>
  <c r="J59" i="4" s="1"/>
  <c r="E57" i="4"/>
  <c r="H57" i="4" s="1"/>
  <c r="J57" i="4" s="1"/>
  <c r="E55" i="4"/>
  <c r="H55" i="4" s="1"/>
  <c r="J55" i="4" s="1"/>
  <c r="E53" i="4"/>
  <c r="H53" i="4" s="1"/>
  <c r="J53" i="4" s="1"/>
  <c r="E51" i="4"/>
  <c r="H51" i="4" s="1"/>
  <c r="J51" i="4" s="1"/>
  <c r="J57" i="5" l="1"/>
  <c r="M57" i="5"/>
  <c r="N57" i="5" s="1"/>
  <c r="J54" i="5"/>
  <c r="M54" i="5"/>
  <c r="N54" i="5" s="1"/>
  <c r="J58" i="5"/>
  <c r="M58" i="5"/>
  <c r="N58" i="5" s="1"/>
  <c r="J62" i="5"/>
  <c r="M62" i="5"/>
  <c r="N62" i="5" s="1"/>
  <c r="J55" i="5"/>
  <c r="M55" i="5"/>
  <c r="N55" i="5" s="1"/>
  <c r="J63" i="5"/>
  <c r="M63" i="5"/>
  <c r="N63" i="5" s="1"/>
  <c r="J59" i="5"/>
  <c r="M59" i="5"/>
  <c r="N59" i="5" s="1"/>
  <c r="J52" i="5"/>
  <c r="M52" i="5"/>
  <c r="N52" i="5" s="1"/>
  <c r="J56" i="5"/>
  <c r="M56" i="5"/>
  <c r="N56" i="5" s="1"/>
  <c r="J60" i="5"/>
  <c r="M60" i="5"/>
  <c r="N60" i="5" s="1"/>
  <c r="J53" i="5"/>
  <c r="M53" i="5"/>
  <c r="N53" i="5" s="1"/>
  <c r="J61" i="5"/>
  <c r="M61" i="5"/>
  <c r="N61" i="5" s="1"/>
  <c r="E76" i="5"/>
  <c r="H76" i="5" s="1"/>
  <c r="E75" i="5"/>
  <c r="H75" i="5" s="1"/>
  <c r="E74" i="5"/>
  <c r="H74" i="5" s="1"/>
  <c r="E73" i="5"/>
  <c r="H73" i="5" s="1"/>
  <c r="E72" i="5"/>
  <c r="H72" i="5" s="1"/>
  <c r="E71" i="5"/>
  <c r="H71" i="5" s="1"/>
  <c r="E70" i="5"/>
  <c r="H70" i="5" s="1"/>
  <c r="E69" i="5"/>
  <c r="H69" i="5" s="1"/>
  <c r="E68" i="5"/>
  <c r="H68" i="5" s="1"/>
  <c r="E67" i="5"/>
  <c r="H67" i="5" s="1"/>
  <c r="E66" i="5"/>
  <c r="H66" i="5" s="1"/>
  <c r="E65" i="5"/>
  <c r="H65" i="5" s="1"/>
  <c r="H64" i="5"/>
  <c r="E72" i="4"/>
  <c r="H72" i="4" s="1"/>
  <c r="J72" i="4" s="1"/>
  <c r="E70" i="4"/>
  <c r="H70" i="4" s="1"/>
  <c r="J70" i="4" s="1"/>
  <c r="E68" i="4"/>
  <c r="H68" i="4" s="1"/>
  <c r="J68" i="4" s="1"/>
  <c r="E66" i="4"/>
  <c r="H66" i="4" s="1"/>
  <c r="J66" i="4" s="1"/>
  <c r="E64" i="4"/>
  <c r="H64" i="4" s="1"/>
  <c r="J64" i="4" s="1"/>
  <c r="E62" i="4"/>
  <c r="H62" i="4" s="1"/>
  <c r="J62" i="4" s="1"/>
  <c r="H61" i="4"/>
  <c r="J61" i="4" s="1"/>
  <c r="E73" i="4"/>
  <c r="H73" i="4" s="1"/>
  <c r="J73" i="4" s="1"/>
  <c r="E71" i="4"/>
  <c r="H71" i="4" s="1"/>
  <c r="J71" i="4" s="1"/>
  <c r="E69" i="4"/>
  <c r="H69" i="4" s="1"/>
  <c r="J69" i="4" s="1"/>
  <c r="E67" i="4"/>
  <c r="H67" i="4" s="1"/>
  <c r="J67" i="4" s="1"/>
  <c r="E65" i="4"/>
  <c r="H65" i="4" s="1"/>
  <c r="J65" i="4" s="1"/>
  <c r="E63" i="4"/>
  <c r="H63" i="4" s="1"/>
  <c r="J63" i="4" s="1"/>
  <c r="J65" i="5" l="1"/>
  <c r="M65" i="5"/>
  <c r="N65" i="5" s="1"/>
  <c r="J73" i="5"/>
  <c r="M73" i="5"/>
  <c r="N73" i="5" s="1"/>
  <c r="J66" i="5"/>
  <c r="M66" i="5"/>
  <c r="N66" i="5" s="1"/>
  <c r="J70" i="5"/>
  <c r="M70" i="5"/>
  <c r="N70" i="5" s="1"/>
  <c r="J74" i="5"/>
  <c r="M74" i="5"/>
  <c r="N74" i="5" s="1"/>
  <c r="J75" i="5"/>
  <c r="M75" i="5"/>
  <c r="N75" i="5" s="1"/>
  <c r="J67" i="5"/>
  <c r="M67" i="5"/>
  <c r="N67" i="5" s="1"/>
  <c r="J71" i="5"/>
  <c r="M71" i="5"/>
  <c r="N71" i="5" s="1"/>
  <c r="J64" i="5"/>
  <c r="M64" i="5"/>
  <c r="N64" i="5" s="1"/>
  <c r="J68" i="5"/>
  <c r="M68" i="5"/>
  <c r="N68" i="5" s="1"/>
  <c r="J72" i="5"/>
  <c r="M72" i="5"/>
  <c r="N72" i="5" s="1"/>
  <c r="J76" i="5"/>
  <c r="M76" i="5"/>
  <c r="N76" i="5" s="1"/>
  <c r="J69" i="5"/>
  <c r="M69" i="5"/>
  <c r="N69" i="5" s="1"/>
  <c r="G2" i="5"/>
  <c r="G7" i="5" s="1"/>
  <c r="G8" i="5" s="1"/>
  <c r="G2" i="4"/>
  <c r="G7" i="4" s="1"/>
  <c r="G8" i="4" s="1"/>
  <c r="K2" i="5" l="1"/>
  <c r="K8" i="5" s="1"/>
  <c r="K7" i="5" s="1"/>
</calcChain>
</file>

<file path=xl/comments1.xml><?xml version="1.0" encoding="utf-8"?>
<comments xmlns="http://schemas.openxmlformats.org/spreadsheetml/2006/main">
  <authors>
    <author>nmiller</author>
  </authors>
  <commentList>
    <comment ref="B9" authorId="0" shapeId="0">
      <text>
        <r>
          <rPr>
            <b/>
            <sz val="10"/>
            <color indexed="81"/>
            <rFont val="Tahoma"/>
            <family val="2"/>
          </rPr>
          <t>nmiller:</t>
        </r>
        <r>
          <rPr>
            <sz val="10"/>
            <color indexed="81"/>
            <rFont val="Tahoma"/>
            <family val="2"/>
          </rPr>
          <t xml:space="preserve">
The discount rate should reflect the riskiness of the tenant and the required return on asset prior to the use of leverage.</t>
        </r>
      </text>
    </comment>
    <comment ref="C9" authorId="0" shapeId="0">
      <text>
        <r>
          <rPr>
            <b/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nmiller</author>
  </authors>
  <commentList>
    <comment ref="B7" authorId="0" shapeId="0">
      <text>
        <r>
          <rPr>
            <b/>
            <sz val="10"/>
            <color indexed="81"/>
            <rFont val="Tahoma"/>
            <family val="2"/>
          </rPr>
          <t>nmiller:</t>
        </r>
        <r>
          <rPr>
            <sz val="10"/>
            <color indexed="81"/>
            <rFont val="Tahoma"/>
            <family val="2"/>
          </rPr>
          <t xml:space="preserve">
For a new building there is an allocated TI within the budget for tenant improvements.  For existing buildings this could include everything provided to customize the space for the tenant.</t>
        </r>
      </text>
    </comment>
    <comment ref="B9" authorId="0" shapeId="0">
      <text>
        <r>
          <rPr>
            <b/>
            <sz val="10"/>
            <color indexed="81"/>
            <rFont val="Tahoma"/>
            <family val="2"/>
          </rPr>
          <t>nmiller:</t>
        </r>
        <r>
          <rPr>
            <sz val="10"/>
            <color indexed="81"/>
            <rFont val="Tahoma"/>
            <family val="2"/>
          </rPr>
          <t xml:space="preserve">
The discount rate for the tenant should equal a low risk rate of return on investment opportunities for the tenant.   Generally for growing tenants this discount rate will be higher than for landlords.
</t>
        </r>
      </text>
    </comment>
    <comment ref="A11" authorId="0" shapeId="0">
      <text>
        <r>
          <rPr>
            <b/>
            <sz val="10"/>
            <color indexed="81"/>
            <rFont val="Tahoma"/>
            <family val="2"/>
          </rPr>
          <t>nmiller:</t>
        </r>
        <r>
          <rPr>
            <sz val="10"/>
            <color indexed="81"/>
            <rFont val="Tahoma"/>
            <family val="2"/>
          </rPr>
          <t xml:space="preserve">
This includes utilities and all pass through items within the lease.
</t>
        </r>
      </text>
    </comment>
  </commentList>
</comments>
</file>

<file path=xl/sharedStrings.xml><?xml version="1.0" encoding="utf-8"?>
<sst xmlns="http://schemas.openxmlformats.org/spreadsheetml/2006/main" count="68" uniqueCount="41">
  <si>
    <t>Year</t>
  </si>
  <si>
    <t>Date</t>
  </si>
  <si>
    <t>Rent</t>
  </si>
  <si>
    <t>Rent Discount</t>
  </si>
  <si>
    <t>Above TI</t>
  </si>
  <si>
    <t>Cash Flow</t>
  </si>
  <si>
    <t>NPV Factor</t>
  </si>
  <si>
    <t>Net Present Value</t>
  </si>
  <si>
    <t>SQFT Leased</t>
  </si>
  <si>
    <t>Term (In Months)</t>
  </si>
  <si>
    <t>Commencement Date</t>
  </si>
  <si>
    <t>Month Free Rent</t>
  </si>
  <si>
    <t>Contract Rent</t>
  </si>
  <si>
    <t>Discount Rate</t>
  </si>
  <si>
    <t>Sum Of Present Values</t>
  </si>
  <si>
    <t>Annuity Factor</t>
  </si>
  <si>
    <t>Annual/SF Factor</t>
  </si>
  <si>
    <t>Period Timing</t>
  </si>
  <si>
    <t>Month</t>
  </si>
  <si>
    <t>EFFECTIVE RENT PSF</t>
  </si>
  <si>
    <t>Annual Escalations</t>
  </si>
  <si>
    <t>Inputs are in light green boxes below:</t>
  </si>
  <si>
    <t>EFFECTIVE RENT MONTHLY</t>
  </si>
  <si>
    <t>LEVEL</t>
  </si>
  <si>
    <t>Above TI Provided By Landlord</t>
  </si>
  <si>
    <t>TI Paid by Tenant</t>
  </si>
  <si>
    <t>Occupancy expenses PSF</t>
  </si>
  <si>
    <t>Growth Rate in Operating Expenses</t>
  </si>
  <si>
    <t xml:space="preserve"> PSF</t>
  </si>
  <si>
    <t>PSF</t>
  </si>
  <si>
    <t>Tenant Adjustments</t>
  </si>
  <si>
    <t>Tenant Paid TI</t>
  </si>
  <si>
    <t>Tenant Paid</t>
  </si>
  <si>
    <t>Operating Expenses</t>
  </si>
  <si>
    <t>per year</t>
  </si>
  <si>
    <t>Tenant Cash Flow to Occupy</t>
  </si>
  <si>
    <t>Sum of Present Values for Occupancy</t>
  </si>
  <si>
    <t>Level Annuity Cost to Occuppy PSF</t>
  </si>
  <si>
    <t>Level Annuity Cost to Occuppy</t>
  </si>
  <si>
    <t>Per Month</t>
  </si>
  <si>
    <t>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</si>
</sst>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0000"/>
    <numFmt numFmtId="166" formatCode="0.000000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6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0" fillId="0" borderId="5" xfId="0" applyNumberFormat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14" fontId="0" fillId="0" borderId="11" xfId="0" applyNumberFormat="1" applyBorder="1"/>
    <xf numFmtId="164" fontId="0" fillId="0" borderId="0" xfId="0" applyNumberFormat="1"/>
    <xf numFmtId="3" fontId="0" fillId="0" borderId="0" xfId="0" applyNumberFormat="1"/>
    <xf numFmtId="10" fontId="0" fillId="0" borderId="0" xfId="0" applyNumberFormat="1"/>
    <xf numFmtId="0" fontId="0" fillId="0" borderId="13" xfId="0" applyBorder="1"/>
    <xf numFmtId="0" fontId="0" fillId="0" borderId="14" xfId="0" applyBorder="1"/>
    <xf numFmtId="14" fontId="0" fillId="0" borderId="14" xfId="0" applyNumberFormat="1" applyBorder="1"/>
    <xf numFmtId="166" fontId="0" fillId="0" borderId="5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165" fontId="0" fillId="0" borderId="12" xfId="0" applyNumberFormat="1" applyBorder="1"/>
    <xf numFmtId="165" fontId="0" fillId="0" borderId="15" xfId="0" applyNumberFormat="1" applyBorder="1"/>
    <xf numFmtId="0" fontId="1" fillId="3" borderId="0" xfId="0" applyFont="1" applyFill="1"/>
    <xf numFmtId="4" fontId="0" fillId="0" borderId="5" xfId="0" applyNumberFormat="1" applyBorder="1"/>
    <xf numFmtId="4" fontId="0" fillId="0" borderId="8" xfId="0" applyNumberFormat="1" applyBorder="1"/>
    <xf numFmtId="4" fontId="0" fillId="0" borderId="11" xfId="0" applyNumberFormat="1" applyBorder="1"/>
    <xf numFmtId="4" fontId="0" fillId="0" borderId="14" xfId="0" applyNumberFormat="1" applyBorder="1"/>
    <xf numFmtId="4" fontId="0" fillId="0" borderId="0" xfId="0" applyNumberFormat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3" xfId="0" applyFont="1" applyFill="1" applyBorder="1"/>
    <xf numFmtId="44" fontId="0" fillId="0" borderId="0" xfId="1" applyFont="1"/>
    <xf numFmtId="0" fontId="5" fillId="0" borderId="0" xfId="0" applyFont="1"/>
    <xf numFmtId="0" fontId="6" fillId="0" borderId="0" xfId="0" applyFont="1"/>
    <xf numFmtId="44" fontId="6" fillId="0" borderId="0" xfId="1" applyFont="1"/>
    <xf numFmtId="166" fontId="6" fillId="0" borderId="0" xfId="0" applyNumberFormat="1" applyFont="1"/>
    <xf numFmtId="0" fontId="7" fillId="3" borderId="0" xfId="0" applyFont="1" applyFill="1"/>
    <xf numFmtId="164" fontId="7" fillId="3" borderId="0" xfId="0" applyNumberFormat="1" applyFont="1" applyFill="1"/>
    <xf numFmtId="3" fontId="6" fillId="5" borderId="0" xfId="0" applyNumberFormat="1" applyFont="1" applyFill="1"/>
    <xf numFmtId="0" fontId="6" fillId="5" borderId="0" xfId="0" applyFont="1" applyFill="1"/>
    <xf numFmtId="14" fontId="6" fillId="5" borderId="0" xfId="0" applyNumberFormat="1" applyFont="1" applyFill="1"/>
    <xf numFmtId="164" fontId="6" fillId="5" borderId="0" xfId="0" applyNumberFormat="1" applyFont="1" applyFill="1"/>
    <xf numFmtId="10" fontId="6" fillId="5" borderId="0" xfId="0" applyNumberFormat="1" applyFont="1" applyFill="1"/>
    <xf numFmtId="0" fontId="8" fillId="0" borderId="0" xfId="0" applyFont="1"/>
    <xf numFmtId="0" fontId="4" fillId="3" borderId="0" xfId="0" applyFont="1" applyFill="1"/>
    <xf numFmtId="164" fontId="7" fillId="3" borderId="0" xfId="1" applyNumberFormat="1" applyFont="1" applyFill="1"/>
    <xf numFmtId="3" fontId="5" fillId="5" borderId="0" xfId="0" applyNumberFormat="1" applyFont="1" applyFill="1"/>
    <xf numFmtId="0" fontId="5" fillId="5" borderId="0" xfId="0" applyFont="1" applyFill="1"/>
    <xf numFmtId="14" fontId="5" fillId="5" borderId="0" xfId="0" applyNumberFormat="1" applyFont="1" applyFill="1"/>
    <xf numFmtId="164" fontId="5" fillId="5" borderId="0" xfId="0" applyNumberFormat="1" applyFont="1" applyFill="1"/>
    <xf numFmtId="10" fontId="5" fillId="5" borderId="0" xfId="0" applyNumberFormat="1" applyFont="1" applyFill="1"/>
    <xf numFmtId="44" fontId="5" fillId="5" borderId="0" xfId="1" applyFont="1" applyFill="1"/>
    <xf numFmtId="0" fontId="1" fillId="2" borderId="16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44" fontId="0" fillId="0" borderId="5" xfId="1" applyFont="1" applyBorder="1"/>
    <xf numFmtId="44" fontId="0" fillId="0" borderId="6" xfId="1" applyFont="1" applyBorder="1"/>
    <xf numFmtId="44" fontId="0" fillId="0" borderId="0" xfId="0" applyNumberFormat="1"/>
    <xf numFmtId="44" fontId="3" fillId="4" borderId="3" xfId="1" applyFont="1" applyFill="1" applyBorder="1"/>
    <xf numFmtId="44" fontId="0" fillId="0" borderId="9" xfId="1" applyFont="1" applyBorder="1"/>
    <xf numFmtId="44" fontId="0" fillId="0" borderId="12" xfId="1" applyFont="1" applyBorder="1"/>
    <xf numFmtId="44" fontId="0" fillId="0" borderId="15" xfId="1" applyFont="1" applyBorder="1"/>
    <xf numFmtId="8" fontId="5" fillId="4" borderId="0" xfId="0" applyNumberFormat="1" applyFont="1" applyFill="1"/>
    <xf numFmtId="8" fontId="5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workbookViewId="0">
      <selection activeCell="P7" sqref="P7"/>
    </sheetView>
  </sheetViews>
  <sheetFormatPr defaultRowHeight="15" x14ac:dyDescent="0.25"/>
  <cols>
    <col min="1" max="1" width="25.42578125" customWidth="1"/>
    <col min="2" max="2" width="9.5703125" bestFit="1" customWidth="1"/>
    <col min="3" max="3" width="13.42578125" customWidth="1"/>
    <col min="4" max="4" width="11.7109375" customWidth="1"/>
    <col min="6" max="6" width="24.140625" customWidth="1"/>
    <col min="7" max="7" width="21" customWidth="1"/>
    <col min="8" max="8" width="14.42578125" customWidth="1"/>
    <col min="9" max="9" width="21.140625" customWidth="1"/>
    <col min="10" max="10" width="18.28515625" customWidth="1"/>
  </cols>
  <sheetData>
    <row r="1" spans="1:10" ht="18.75" x14ac:dyDescent="0.3">
      <c r="A1" s="46" t="s">
        <v>21</v>
      </c>
    </row>
    <row r="2" spans="1:10" ht="15.75" x14ac:dyDescent="0.25">
      <c r="A2" s="35" t="s">
        <v>8</v>
      </c>
      <c r="B2" s="41">
        <v>8273</v>
      </c>
      <c r="C2" s="15"/>
      <c r="F2" s="35" t="s">
        <v>14</v>
      </c>
      <c r="G2" s="37">
        <f>SUM(J14:J73)</f>
        <v>1395462.0096781868</v>
      </c>
    </row>
    <row r="3" spans="1:10" ht="15.75" x14ac:dyDescent="0.25">
      <c r="A3" s="35" t="s">
        <v>9</v>
      </c>
      <c r="B3" s="42">
        <v>60</v>
      </c>
      <c r="F3" s="35" t="s">
        <v>15</v>
      </c>
      <c r="G3" s="38">
        <f>(($B$9/12)*(1+$B$9/12)^(($B$3-1)))/(((1+$B$9/12)^($B$3-1))-1)</f>
        <v>2.0318093423305233E-2</v>
      </c>
    </row>
    <row r="4" spans="1:10" ht="15.75" x14ac:dyDescent="0.25">
      <c r="A4" s="35" t="s">
        <v>10</v>
      </c>
      <c r="B4" s="43">
        <v>39995</v>
      </c>
      <c r="C4" s="1"/>
      <c r="F4" s="35" t="s">
        <v>16</v>
      </c>
      <c r="G4" s="38">
        <f>12/B2</f>
        <v>1.4505016318143357E-3</v>
      </c>
    </row>
    <row r="5" spans="1:10" ht="15.75" x14ac:dyDescent="0.25">
      <c r="A5" s="35" t="s">
        <v>12</v>
      </c>
      <c r="B5" s="44">
        <v>45</v>
      </c>
      <c r="C5" s="14"/>
      <c r="F5" s="36"/>
      <c r="G5" s="36"/>
    </row>
    <row r="6" spans="1:10" ht="15.75" x14ac:dyDescent="0.25">
      <c r="A6" s="35" t="s">
        <v>11</v>
      </c>
      <c r="B6" s="42">
        <v>9</v>
      </c>
      <c r="F6" s="36"/>
      <c r="G6" s="36"/>
    </row>
    <row r="7" spans="1:10" ht="15.75" x14ac:dyDescent="0.25">
      <c r="A7" s="35" t="s">
        <v>4</v>
      </c>
      <c r="B7" s="44">
        <v>5</v>
      </c>
      <c r="C7" s="14"/>
      <c r="E7" s="39" t="s">
        <v>23</v>
      </c>
      <c r="F7" s="39" t="s">
        <v>19</v>
      </c>
      <c r="G7" s="40">
        <f>(G2-E14)*G3*G4</f>
        <v>40.211943474638083</v>
      </c>
    </row>
    <row r="8" spans="1:10" ht="15.75" x14ac:dyDescent="0.25">
      <c r="A8" s="35" t="s">
        <v>20</v>
      </c>
      <c r="B8" s="45">
        <v>0.05</v>
      </c>
      <c r="C8" s="16"/>
      <c r="E8" s="39" t="s">
        <v>23</v>
      </c>
      <c r="F8" s="25" t="s">
        <v>22</v>
      </c>
      <c r="G8" s="48">
        <f>ROUND(G7,2)/12*B2</f>
        <v>27721.444166666668</v>
      </c>
    </row>
    <row r="9" spans="1:10" ht="15.75" x14ac:dyDescent="0.25">
      <c r="A9" s="35" t="s">
        <v>13</v>
      </c>
      <c r="B9" s="45">
        <v>7.4999999999999997E-2</v>
      </c>
      <c r="C9" s="16"/>
    </row>
    <row r="10" spans="1:10" ht="15.75" thickBot="1" x14ac:dyDescent="0.3"/>
    <row r="11" spans="1:10" ht="15.75" thickBot="1" x14ac:dyDescent="0.3">
      <c r="A11" s="2" t="s">
        <v>0</v>
      </c>
      <c r="B11" s="3" t="s">
        <v>18</v>
      </c>
      <c r="C11" s="3" t="s">
        <v>17</v>
      </c>
      <c r="D11" s="3" t="s">
        <v>1</v>
      </c>
      <c r="E11" s="3" t="s">
        <v>2</v>
      </c>
      <c r="F11" s="3" t="s">
        <v>3</v>
      </c>
      <c r="G11" s="3" t="s">
        <v>4</v>
      </c>
      <c r="H11" s="3" t="s">
        <v>5</v>
      </c>
      <c r="I11" s="3" t="s">
        <v>6</v>
      </c>
      <c r="J11" s="4" t="s">
        <v>7</v>
      </c>
    </row>
    <row r="12" spans="1:10" ht="15.75" thickBot="1" x14ac:dyDescent="0.3">
      <c r="A12" s="31"/>
      <c r="B12" s="32"/>
      <c r="C12" s="32"/>
      <c r="D12" s="32"/>
      <c r="E12" s="32"/>
      <c r="F12" s="32"/>
      <c r="G12" s="32"/>
      <c r="H12" s="32"/>
      <c r="I12" s="32"/>
      <c r="J12" s="33"/>
    </row>
    <row r="13" spans="1:10" ht="15.75" thickBot="1" x14ac:dyDescent="0.3">
      <c r="A13" s="31"/>
      <c r="B13" s="32"/>
      <c r="C13" s="32"/>
      <c r="D13" s="32"/>
      <c r="E13" s="32"/>
      <c r="F13" s="32"/>
      <c r="G13" s="32"/>
      <c r="H13" s="32"/>
      <c r="I13" s="32"/>
      <c r="J13" s="33"/>
    </row>
    <row r="14" spans="1:10" ht="15.75" thickBot="1" x14ac:dyDescent="0.3">
      <c r="A14" s="10">
        <v>1</v>
      </c>
      <c r="B14" s="6">
        <v>1</v>
      </c>
      <c r="C14" s="6">
        <v>0</v>
      </c>
      <c r="D14" s="5">
        <f>B4</f>
        <v>39995</v>
      </c>
      <c r="E14" s="26">
        <f>($B$5*$B$2)/12</f>
        <v>31023.75</v>
      </c>
      <c r="F14" s="26">
        <f>IF($B$6&gt;C14,-E14,0)</f>
        <v>-31023.75</v>
      </c>
      <c r="G14" s="26">
        <f>-B7*B2</f>
        <v>-41365</v>
      </c>
      <c r="H14" s="26">
        <f>SUM(E14:G14)</f>
        <v>-41365</v>
      </c>
      <c r="I14" s="20">
        <f t="shared" ref="I14:I45" si="0">(1+($B$9/12))^(C14)</f>
        <v>1</v>
      </c>
      <c r="J14" s="21">
        <f>H14/I14</f>
        <v>-41365</v>
      </c>
    </row>
    <row r="15" spans="1:10" ht="15.75" thickBot="1" x14ac:dyDescent="0.3">
      <c r="A15" s="7">
        <v>1</v>
      </c>
      <c r="B15" s="8">
        <v>2</v>
      </c>
      <c r="C15" s="8">
        <v>1</v>
      </c>
      <c r="D15" s="9">
        <f>EDATE(D14,1)</f>
        <v>40026</v>
      </c>
      <c r="E15" s="27">
        <f>$E$14</f>
        <v>31023.75</v>
      </c>
      <c r="F15" s="26">
        <f t="shared" ref="F15:F73" si="1">IF($B$6&gt;C15,-E15,0)</f>
        <v>-31023.75</v>
      </c>
      <c r="G15" s="27">
        <v>0</v>
      </c>
      <c r="H15" s="27">
        <f t="shared" ref="H15:H73" si="2">SUM(E15:G15)</f>
        <v>0</v>
      </c>
      <c r="I15" s="20">
        <f t="shared" si="0"/>
        <v>1.0062500000000001</v>
      </c>
      <c r="J15" s="22">
        <f t="shared" ref="J15:J73" si="3">H15/I15</f>
        <v>0</v>
      </c>
    </row>
    <row r="16" spans="1:10" ht="15.75" thickBot="1" x14ac:dyDescent="0.3">
      <c r="A16" s="7">
        <v>1</v>
      </c>
      <c r="B16" s="8">
        <v>3</v>
      </c>
      <c r="C16" s="8">
        <v>2</v>
      </c>
      <c r="D16" s="9">
        <f t="shared" ref="D16:D73" si="4">EDATE(D15,1)</f>
        <v>40057</v>
      </c>
      <c r="E16" s="27">
        <f t="shared" ref="E16:E25" si="5">$E$14</f>
        <v>31023.75</v>
      </c>
      <c r="F16" s="26">
        <f t="shared" si="1"/>
        <v>-31023.75</v>
      </c>
      <c r="G16" s="27">
        <v>0</v>
      </c>
      <c r="H16" s="27">
        <f t="shared" si="2"/>
        <v>0</v>
      </c>
      <c r="I16" s="20">
        <f t="shared" si="0"/>
        <v>1.0125390625000001</v>
      </c>
      <c r="J16" s="22">
        <f t="shared" si="3"/>
        <v>0</v>
      </c>
    </row>
    <row r="17" spans="1:10" ht="15.75" thickBot="1" x14ac:dyDescent="0.3">
      <c r="A17" s="7">
        <v>1</v>
      </c>
      <c r="B17" s="8">
        <v>4</v>
      </c>
      <c r="C17" s="8">
        <v>3</v>
      </c>
      <c r="D17" s="9">
        <f t="shared" si="4"/>
        <v>40087</v>
      </c>
      <c r="E17" s="27">
        <f t="shared" si="5"/>
        <v>31023.75</v>
      </c>
      <c r="F17" s="26">
        <f t="shared" si="1"/>
        <v>-31023.75</v>
      </c>
      <c r="G17" s="27">
        <v>0</v>
      </c>
      <c r="H17" s="27">
        <f t="shared" si="2"/>
        <v>0</v>
      </c>
      <c r="I17" s="20">
        <f t="shared" si="0"/>
        <v>1.0188674316406252</v>
      </c>
      <c r="J17" s="22">
        <f t="shared" si="3"/>
        <v>0</v>
      </c>
    </row>
    <row r="18" spans="1:10" ht="15.75" thickBot="1" x14ac:dyDescent="0.3">
      <c r="A18" s="7">
        <v>1</v>
      </c>
      <c r="B18" s="8">
        <v>5</v>
      </c>
      <c r="C18" s="6">
        <v>4</v>
      </c>
      <c r="D18" s="9">
        <f t="shared" si="4"/>
        <v>40118</v>
      </c>
      <c r="E18" s="27">
        <f t="shared" si="5"/>
        <v>31023.75</v>
      </c>
      <c r="F18" s="26">
        <f t="shared" si="1"/>
        <v>-31023.75</v>
      </c>
      <c r="G18" s="27">
        <v>0</v>
      </c>
      <c r="H18" s="27">
        <f t="shared" si="2"/>
        <v>0</v>
      </c>
      <c r="I18" s="20">
        <f t="shared" si="0"/>
        <v>1.0252353530883791</v>
      </c>
      <c r="J18" s="22">
        <f t="shared" si="3"/>
        <v>0</v>
      </c>
    </row>
    <row r="19" spans="1:10" ht="15.75" thickBot="1" x14ac:dyDescent="0.3">
      <c r="A19" s="7">
        <v>1</v>
      </c>
      <c r="B19" s="8">
        <v>6</v>
      </c>
      <c r="C19" s="8">
        <v>5</v>
      </c>
      <c r="D19" s="9">
        <f t="shared" si="4"/>
        <v>40148</v>
      </c>
      <c r="E19" s="27">
        <f t="shared" si="5"/>
        <v>31023.75</v>
      </c>
      <c r="F19" s="26">
        <f t="shared" si="1"/>
        <v>-31023.75</v>
      </c>
      <c r="G19" s="27">
        <v>0</v>
      </c>
      <c r="H19" s="27">
        <f t="shared" si="2"/>
        <v>0</v>
      </c>
      <c r="I19" s="20">
        <f t="shared" si="0"/>
        <v>1.0316430740451816</v>
      </c>
      <c r="J19" s="22">
        <f t="shared" si="3"/>
        <v>0</v>
      </c>
    </row>
    <row r="20" spans="1:10" ht="15.75" thickBot="1" x14ac:dyDescent="0.3">
      <c r="A20" s="7">
        <v>1</v>
      </c>
      <c r="B20" s="8">
        <v>7</v>
      </c>
      <c r="C20" s="8">
        <v>6</v>
      </c>
      <c r="D20" s="9">
        <f t="shared" si="4"/>
        <v>40179</v>
      </c>
      <c r="E20" s="27">
        <f t="shared" si="5"/>
        <v>31023.75</v>
      </c>
      <c r="F20" s="26">
        <f t="shared" si="1"/>
        <v>-31023.75</v>
      </c>
      <c r="G20" s="27">
        <v>0</v>
      </c>
      <c r="H20" s="27">
        <f t="shared" si="2"/>
        <v>0</v>
      </c>
      <c r="I20" s="20">
        <f t="shared" si="0"/>
        <v>1.0380908432579641</v>
      </c>
      <c r="J20" s="22">
        <f t="shared" si="3"/>
        <v>0</v>
      </c>
    </row>
    <row r="21" spans="1:10" ht="15.75" thickBot="1" x14ac:dyDescent="0.3">
      <c r="A21" s="7">
        <v>1</v>
      </c>
      <c r="B21" s="8">
        <v>8</v>
      </c>
      <c r="C21" s="8">
        <v>7</v>
      </c>
      <c r="D21" s="9">
        <f t="shared" si="4"/>
        <v>40210</v>
      </c>
      <c r="E21" s="27">
        <f t="shared" si="5"/>
        <v>31023.75</v>
      </c>
      <c r="F21" s="26">
        <f t="shared" si="1"/>
        <v>-31023.75</v>
      </c>
      <c r="G21" s="27">
        <v>0</v>
      </c>
      <c r="H21" s="27">
        <f t="shared" si="2"/>
        <v>0</v>
      </c>
      <c r="I21" s="20">
        <f t="shared" si="0"/>
        <v>1.0445789110283263</v>
      </c>
      <c r="J21" s="22">
        <f t="shared" si="3"/>
        <v>0</v>
      </c>
    </row>
    <row r="22" spans="1:10" ht="15.75" thickBot="1" x14ac:dyDescent="0.3">
      <c r="A22" s="7">
        <v>1</v>
      </c>
      <c r="B22" s="8">
        <v>9</v>
      </c>
      <c r="C22" s="6">
        <v>8</v>
      </c>
      <c r="D22" s="9">
        <f t="shared" si="4"/>
        <v>40238</v>
      </c>
      <c r="E22" s="27">
        <f t="shared" si="5"/>
        <v>31023.75</v>
      </c>
      <c r="F22" s="26">
        <f t="shared" si="1"/>
        <v>-31023.75</v>
      </c>
      <c r="G22" s="27">
        <v>0</v>
      </c>
      <c r="H22" s="27">
        <f t="shared" si="2"/>
        <v>0</v>
      </c>
      <c r="I22" s="20">
        <f t="shared" si="0"/>
        <v>1.0511075292222534</v>
      </c>
      <c r="J22" s="22">
        <f t="shared" si="3"/>
        <v>0</v>
      </c>
    </row>
    <row r="23" spans="1:10" ht="15.75" thickBot="1" x14ac:dyDescent="0.3">
      <c r="A23" s="7">
        <v>1</v>
      </c>
      <c r="B23" s="8">
        <v>10</v>
      </c>
      <c r="C23" s="8">
        <v>9</v>
      </c>
      <c r="D23" s="9">
        <f t="shared" si="4"/>
        <v>40269</v>
      </c>
      <c r="E23" s="27">
        <f t="shared" si="5"/>
        <v>31023.75</v>
      </c>
      <c r="F23" s="26">
        <f t="shared" si="1"/>
        <v>0</v>
      </c>
      <c r="G23" s="27">
        <v>0</v>
      </c>
      <c r="H23" s="27">
        <f t="shared" si="2"/>
        <v>31023.75</v>
      </c>
      <c r="I23" s="20">
        <f t="shared" si="0"/>
        <v>1.0576769512798925</v>
      </c>
      <c r="J23" s="22">
        <f t="shared" si="3"/>
        <v>29331.971319274973</v>
      </c>
    </row>
    <row r="24" spans="1:10" ht="15.75" thickBot="1" x14ac:dyDescent="0.3">
      <c r="A24" s="7">
        <v>1</v>
      </c>
      <c r="B24" s="8">
        <v>11</v>
      </c>
      <c r="C24" s="8">
        <v>10</v>
      </c>
      <c r="D24" s="9">
        <f t="shared" si="4"/>
        <v>40299</v>
      </c>
      <c r="E24" s="27">
        <f t="shared" si="5"/>
        <v>31023.75</v>
      </c>
      <c r="F24" s="26">
        <f t="shared" si="1"/>
        <v>0</v>
      </c>
      <c r="G24" s="27">
        <v>0</v>
      </c>
      <c r="H24" s="27">
        <f t="shared" si="2"/>
        <v>31023.75</v>
      </c>
      <c r="I24" s="20">
        <f t="shared" si="0"/>
        <v>1.0642874322253919</v>
      </c>
      <c r="J24" s="22">
        <f t="shared" si="3"/>
        <v>29149.785162012395</v>
      </c>
    </row>
    <row r="25" spans="1:10" ht="15.75" thickBot="1" x14ac:dyDescent="0.3">
      <c r="A25" s="11">
        <v>1</v>
      </c>
      <c r="B25" s="12">
        <v>12</v>
      </c>
      <c r="C25" s="8">
        <v>11</v>
      </c>
      <c r="D25" s="13">
        <f t="shared" si="4"/>
        <v>40330</v>
      </c>
      <c r="E25" s="27">
        <f t="shared" si="5"/>
        <v>31023.75</v>
      </c>
      <c r="F25" s="26">
        <f t="shared" si="1"/>
        <v>0</v>
      </c>
      <c r="G25" s="28">
        <v>0</v>
      </c>
      <c r="H25" s="28">
        <f t="shared" si="2"/>
        <v>31023.75</v>
      </c>
      <c r="I25" s="20">
        <f t="shared" si="0"/>
        <v>1.0709392286768007</v>
      </c>
      <c r="J25" s="23">
        <f t="shared" si="3"/>
        <v>28968.730595788711</v>
      </c>
    </row>
    <row r="26" spans="1:10" ht="15.75" thickBot="1" x14ac:dyDescent="0.3">
      <c r="A26" s="17">
        <v>2</v>
      </c>
      <c r="B26" s="18">
        <v>13</v>
      </c>
      <c r="C26" s="6">
        <v>12</v>
      </c>
      <c r="D26" s="19">
        <f t="shared" si="4"/>
        <v>40360</v>
      </c>
      <c r="E26" s="29">
        <f>$E$25*(1+$B$8)</f>
        <v>32574.9375</v>
      </c>
      <c r="F26" s="26">
        <f t="shared" si="1"/>
        <v>0</v>
      </c>
      <c r="G26" s="29">
        <v>0</v>
      </c>
      <c r="H26" s="29">
        <f t="shared" si="2"/>
        <v>32574.9375</v>
      </c>
      <c r="I26" s="20">
        <f t="shared" si="0"/>
        <v>1.0776325988560307</v>
      </c>
      <c r="J26" s="24">
        <f t="shared" si="3"/>
        <v>30228.24062169257</v>
      </c>
    </row>
    <row r="27" spans="1:10" ht="15.75" thickBot="1" x14ac:dyDescent="0.3">
      <c r="A27" s="7">
        <v>2</v>
      </c>
      <c r="B27" s="8">
        <v>14</v>
      </c>
      <c r="C27" s="8">
        <v>13</v>
      </c>
      <c r="D27" s="9">
        <f t="shared" si="4"/>
        <v>40391</v>
      </c>
      <c r="E27" s="27">
        <f t="shared" ref="E27:E37" si="6">$E$25*(1+$B$8)</f>
        <v>32574.9375</v>
      </c>
      <c r="F27" s="26">
        <f t="shared" si="1"/>
        <v>0</v>
      </c>
      <c r="G27" s="27">
        <v>0</v>
      </c>
      <c r="H27" s="27">
        <f t="shared" si="2"/>
        <v>32574.9375</v>
      </c>
      <c r="I27" s="20">
        <f t="shared" si="0"/>
        <v>1.084367802598881</v>
      </c>
      <c r="J27" s="22">
        <f t="shared" si="3"/>
        <v>30040.487574352861</v>
      </c>
    </row>
    <row r="28" spans="1:10" ht="15.75" thickBot="1" x14ac:dyDescent="0.3">
      <c r="A28" s="7">
        <v>2</v>
      </c>
      <c r="B28" s="8">
        <v>15</v>
      </c>
      <c r="C28" s="8">
        <v>14</v>
      </c>
      <c r="D28" s="9">
        <f t="shared" si="4"/>
        <v>40422</v>
      </c>
      <c r="E28" s="27">
        <f t="shared" si="6"/>
        <v>32574.9375</v>
      </c>
      <c r="F28" s="26">
        <f t="shared" si="1"/>
        <v>0</v>
      </c>
      <c r="G28" s="27">
        <v>0</v>
      </c>
      <c r="H28" s="27">
        <f t="shared" si="2"/>
        <v>32574.9375</v>
      </c>
      <c r="I28" s="20">
        <f t="shared" si="0"/>
        <v>1.0911451013651241</v>
      </c>
      <c r="J28" s="22">
        <f t="shared" si="3"/>
        <v>29853.900695009052</v>
      </c>
    </row>
    <row r="29" spans="1:10" ht="15.75" thickBot="1" x14ac:dyDescent="0.3">
      <c r="A29" s="7">
        <v>2</v>
      </c>
      <c r="B29" s="8">
        <v>16</v>
      </c>
      <c r="C29" s="8">
        <v>15</v>
      </c>
      <c r="D29" s="9">
        <f t="shared" si="4"/>
        <v>40452</v>
      </c>
      <c r="E29" s="27">
        <f t="shared" si="6"/>
        <v>32574.9375</v>
      </c>
      <c r="F29" s="26">
        <f t="shared" si="1"/>
        <v>0</v>
      </c>
      <c r="G29" s="27">
        <v>0</v>
      </c>
      <c r="H29" s="27">
        <f t="shared" si="2"/>
        <v>32574.9375</v>
      </c>
      <c r="I29" s="20">
        <f t="shared" si="0"/>
        <v>1.097964758248656</v>
      </c>
      <c r="J29" s="22">
        <f t="shared" si="3"/>
        <v>29668.472740381669</v>
      </c>
    </row>
    <row r="30" spans="1:10" ht="15.75" thickBot="1" x14ac:dyDescent="0.3">
      <c r="A30" s="7">
        <v>2</v>
      </c>
      <c r="B30" s="8">
        <v>17</v>
      </c>
      <c r="C30" s="6">
        <v>16</v>
      </c>
      <c r="D30" s="9">
        <f t="shared" si="4"/>
        <v>40483</v>
      </c>
      <c r="E30" s="27">
        <f t="shared" si="6"/>
        <v>32574.9375</v>
      </c>
      <c r="F30" s="26">
        <f t="shared" si="1"/>
        <v>0</v>
      </c>
      <c r="G30" s="27">
        <v>0</v>
      </c>
      <c r="H30" s="27">
        <f t="shared" si="2"/>
        <v>32574.9375</v>
      </c>
      <c r="I30" s="20">
        <f t="shared" si="0"/>
        <v>1.1048270379877103</v>
      </c>
      <c r="J30" s="22">
        <f t="shared" si="3"/>
        <v>29484.196512180533</v>
      </c>
    </row>
    <row r="31" spans="1:10" ht="15.75" thickBot="1" x14ac:dyDescent="0.3">
      <c r="A31" s="7">
        <v>2</v>
      </c>
      <c r="B31" s="8">
        <v>18</v>
      </c>
      <c r="C31" s="8">
        <v>17</v>
      </c>
      <c r="D31" s="9">
        <f t="shared" si="4"/>
        <v>40513</v>
      </c>
      <c r="E31" s="27">
        <f t="shared" si="6"/>
        <v>32574.9375</v>
      </c>
      <c r="F31" s="26">
        <f t="shared" si="1"/>
        <v>0</v>
      </c>
      <c r="G31" s="27">
        <v>0</v>
      </c>
      <c r="H31" s="27">
        <f t="shared" si="2"/>
        <v>32574.9375</v>
      </c>
      <c r="I31" s="20">
        <f t="shared" si="0"/>
        <v>1.1117322069751336</v>
      </c>
      <c r="J31" s="22">
        <f t="shared" si="3"/>
        <v>29301.064856825375</v>
      </c>
    </row>
    <row r="32" spans="1:10" ht="15.75" thickBot="1" x14ac:dyDescent="0.3">
      <c r="A32" s="7">
        <v>2</v>
      </c>
      <c r="B32" s="8">
        <v>19</v>
      </c>
      <c r="C32" s="8">
        <v>18</v>
      </c>
      <c r="D32" s="9">
        <f t="shared" si="4"/>
        <v>40544</v>
      </c>
      <c r="E32" s="27">
        <f t="shared" si="6"/>
        <v>32574.9375</v>
      </c>
      <c r="F32" s="26">
        <f t="shared" si="1"/>
        <v>0</v>
      </c>
      <c r="G32" s="27">
        <v>0</v>
      </c>
      <c r="H32" s="27">
        <f t="shared" si="2"/>
        <v>32574.9375</v>
      </c>
      <c r="I32" s="20">
        <f t="shared" si="0"/>
        <v>1.1186805332687282</v>
      </c>
      <c r="J32" s="22">
        <f t="shared" si="3"/>
        <v>29119.070665168074</v>
      </c>
    </row>
    <row r="33" spans="1:10" ht="15.75" thickBot="1" x14ac:dyDescent="0.3">
      <c r="A33" s="7">
        <v>2</v>
      </c>
      <c r="B33" s="8">
        <v>20</v>
      </c>
      <c r="C33" s="8">
        <v>19</v>
      </c>
      <c r="D33" s="9">
        <f t="shared" si="4"/>
        <v>40575</v>
      </c>
      <c r="E33" s="27">
        <f t="shared" si="6"/>
        <v>32574.9375</v>
      </c>
      <c r="F33" s="26">
        <f t="shared" si="1"/>
        <v>0</v>
      </c>
      <c r="G33" s="27">
        <v>0</v>
      </c>
      <c r="H33" s="27">
        <f t="shared" si="2"/>
        <v>32574.9375</v>
      </c>
      <c r="I33" s="20">
        <f t="shared" si="0"/>
        <v>1.125672286601658</v>
      </c>
      <c r="J33" s="22">
        <f t="shared" si="3"/>
        <v>28938.206872216713</v>
      </c>
    </row>
    <row r="34" spans="1:10" ht="15.75" thickBot="1" x14ac:dyDescent="0.3">
      <c r="A34" s="7">
        <v>2</v>
      </c>
      <c r="B34" s="8">
        <v>21</v>
      </c>
      <c r="C34" s="6">
        <v>20</v>
      </c>
      <c r="D34" s="9">
        <f t="shared" si="4"/>
        <v>40603</v>
      </c>
      <c r="E34" s="27">
        <f t="shared" si="6"/>
        <v>32574.9375</v>
      </c>
      <c r="F34" s="26">
        <f t="shared" si="1"/>
        <v>0</v>
      </c>
      <c r="G34" s="27">
        <v>0</v>
      </c>
      <c r="H34" s="27">
        <f t="shared" si="2"/>
        <v>32574.9375</v>
      </c>
      <c r="I34" s="20">
        <f t="shared" si="0"/>
        <v>1.1327077383929183</v>
      </c>
      <c r="J34" s="22">
        <f t="shared" si="3"/>
        <v>28758.46645686133</v>
      </c>
    </row>
    <row r="35" spans="1:10" ht="15.75" thickBot="1" x14ac:dyDescent="0.3">
      <c r="A35" s="7">
        <v>2</v>
      </c>
      <c r="B35" s="8">
        <v>22</v>
      </c>
      <c r="C35" s="8">
        <v>21</v>
      </c>
      <c r="D35" s="9">
        <f t="shared" si="4"/>
        <v>40634</v>
      </c>
      <c r="E35" s="27">
        <f t="shared" si="6"/>
        <v>32574.9375</v>
      </c>
      <c r="F35" s="26">
        <f t="shared" si="1"/>
        <v>0</v>
      </c>
      <c r="G35" s="27">
        <v>0</v>
      </c>
      <c r="H35" s="27">
        <f t="shared" si="2"/>
        <v>32574.9375</v>
      </c>
      <c r="I35" s="20">
        <f t="shared" si="0"/>
        <v>1.1397871617578741</v>
      </c>
      <c r="J35" s="22">
        <f>H35/I35</f>
        <v>28579.842441601322</v>
      </c>
    </row>
    <row r="36" spans="1:10" ht="15.75" thickBot="1" x14ac:dyDescent="0.3">
      <c r="A36" s="7">
        <v>2</v>
      </c>
      <c r="B36" s="8">
        <v>23</v>
      </c>
      <c r="C36" s="8">
        <v>22</v>
      </c>
      <c r="D36" s="9">
        <f t="shared" si="4"/>
        <v>40664</v>
      </c>
      <c r="E36" s="27">
        <f t="shared" si="6"/>
        <v>32574.9375</v>
      </c>
      <c r="F36" s="26">
        <f t="shared" si="1"/>
        <v>0</v>
      </c>
      <c r="G36" s="27">
        <v>0</v>
      </c>
      <c r="H36" s="27">
        <f t="shared" si="2"/>
        <v>32574.9375</v>
      </c>
      <c r="I36" s="20">
        <f t="shared" si="0"/>
        <v>1.146910831518861</v>
      </c>
      <c r="J36" s="22">
        <f t="shared" si="3"/>
        <v>28402.327892274599</v>
      </c>
    </row>
    <row r="37" spans="1:10" ht="15.75" thickBot="1" x14ac:dyDescent="0.3">
      <c r="A37" s="11">
        <v>2</v>
      </c>
      <c r="B37" s="12">
        <v>24</v>
      </c>
      <c r="C37" s="8">
        <v>23</v>
      </c>
      <c r="D37" s="13">
        <f t="shared" si="4"/>
        <v>40695</v>
      </c>
      <c r="E37" s="28">
        <f t="shared" si="6"/>
        <v>32574.9375</v>
      </c>
      <c r="F37" s="26">
        <f t="shared" si="1"/>
        <v>0</v>
      </c>
      <c r="G37" s="28">
        <v>0</v>
      </c>
      <c r="H37" s="28">
        <f t="shared" si="2"/>
        <v>32574.9375</v>
      </c>
      <c r="I37" s="20">
        <f t="shared" si="0"/>
        <v>1.1540790242158538</v>
      </c>
      <c r="J37" s="23">
        <f t="shared" si="3"/>
        <v>28225.915917788425</v>
      </c>
    </row>
    <row r="38" spans="1:10" ht="15.75" thickBot="1" x14ac:dyDescent="0.3">
      <c r="A38" s="17">
        <v>3</v>
      </c>
      <c r="B38" s="18">
        <v>25</v>
      </c>
      <c r="C38" s="6">
        <v>24</v>
      </c>
      <c r="D38" s="19">
        <f t="shared" si="4"/>
        <v>40725</v>
      </c>
      <c r="E38" s="29">
        <f>$E$37*(1+$B$8)</f>
        <v>34203.684375000004</v>
      </c>
      <c r="F38" s="26">
        <f t="shared" si="1"/>
        <v>0</v>
      </c>
      <c r="G38" s="29">
        <v>0</v>
      </c>
      <c r="H38" s="29">
        <f t="shared" si="2"/>
        <v>34203.684375000004</v>
      </c>
      <c r="I38" s="20">
        <f t="shared" si="0"/>
        <v>1.1612920181172028</v>
      </c>
      <c r="J38" s="24">
        <f t="shared" si="3"/>
        <v>29453.129653344447</v>
      </c>
    </row>
    <row r="39" spans="1:10" ht="15.75" thickBot="1" x14ac:dyDescent="0.3">
      <c r="A39" s="7">
        <v>3</v>
      </c>
      <c r="B39" s="8">
        <v>26</v>
      </c>
      <c r="C39" s="8">
        <v>25</v>
      </c>
      <c r="D39" s="9">
        <f>EDATE(D38,1)</f>
        <v>40756</v>
      </c>
      <c r="E39" s="27">
        <f t="shared" ref="E39:E49" si="7">$E$37*(1+$B$8)</f>
        <v>34203.684375000004</v>
      </c>
      <c r="F39" s="26">
        <f t="shared" si="1"/>
        <v>0</v>
      </c>
      <c r="G39" s="27">
        <v>0</v>
      </c>
      <c r="H39" s="27">
        <f t="shared" si="2"/>
        <v>34203.684375000004</v>
      </c>
      <c r="I39" s="20">
        <f t="shared" si="0"/>
        <v>1.1685500932304353</v>
      </c>
      <c r="J39" s="22">
        <f t="shared" si="3"/>
        <v>29270.190959845415</v>
      </c>
    </row>
    <row r="40" spans="1:10" ht="15.75" thickBot="1" x14ac:dyDescent="0.3">
      <c r="A40" s="7">
        <v>3</v>
      </c>
      <c r="B40" s="8">
        <v>27</v>
      </c>
      <c r="C40" s="8">
        <v>26</v>
      </c>
      <c r="D40" s="9">
        <f t="shared" si="4"/>
        <v>40787</v>
      </c>
      <c r="E40" s="27">
        <f t="shared" si="7"/>
        <v>34203.684375000004</v>
      </c>
      <c r="F40" s="26">
        <f t="shared" si="1"/>
        <v>0</v>
      </c>
      <c r="G40" s="27">
        <v>0</v>
      </c>
      <c r="H40" s="27">
        <f t="shared" si="2"/>
        <v>34203.684375000004</v>
      </c>
      <c r="I40" s="20">
        <f t="shared" si="0"/>
        <v>1.1758535313131258</v>
      </c>
      <c r="J40" s="22">
        <f t="shared" si="3"/>
        <v>29088.388531523389</v>
      </c>
    </row>
    <row r="41" spans="1:10" ht="15.75" thickBot="1" x14ac:dyDescent="0.3">
      <c r="A41" s="7">
        <v>3</v>
      </c>
      <c r="B41" s="8">
        <v>28</v>
      </c>
      <c r="C41" s="8">
        <v>27</v>
      </c>
      <c r="D41" s="9">
        <f t="shared" si="4"/>
        <v>40817</v>
      </c>
      <c r="E41" s="27">
        <f t="shared" si="7"/>
        <v>34203.684375000004</v>
      </c>
      <c r="F41" s="26">
        <f t="shared" si="1"/>
        <v>0</v>
      </c>
      <c r="G41" s="27">
        <v>0</v>
      </c>
      <c r="H41" s="27">
        <f t="shared" si="2"/>
        <v>34203.684375000004</v>
      </c>
      <c r="I41" s="20">
        <f t="shared" si="0"/>
        <v>1.1832026158838329</v>
      </c>
      <c r="J41" s="22">
        <f t="shared" si="3"/>
        <v>28907.715310830692</v>
      </c>
    </row>
    <row r="42" spans="1:10" ht="15.75" thickBot="1" x14ac:dyDescent="0.3">
      <c r="A42" s="7">
        <v>3</v>
      </c>
      <c r="B42" s="8">
        <v>29</v>
      </c>
      <c r="C42" s="6">
        <v>28</v>
      </c>
      <c r="D42" s="9">
        <f t="shared" si="4"/>
        <v>40848</v>
      </c>
      <c r="E42" s="27">
        <f t="shared" si="7"/>
        <v>34203.684375000004</v>
      </c>
      <c r="F42" s="26">
        <f t="shared" si="1"/>
        <v>0</v>
      </c>
      <c r="G42" s="27">
        <v>0</v>
      </c>
      <c r="H42" s="27">
        <f t="shared" si="2"/>
        <v>34203.684375000004</v>
      </c>
      <c r="I42" s="20">
        <f t="shared" si="0"/>
        <v>1.1905976322331069</v>
      </c>
      <c r="J42" s="22">
        <f t="shared" si="3"/>
        <v>28728.164284055347</v>
      </c>
    </row>
    <row r="43" spans="1:10" ht="15.75" thickBot="1" x14ac:dyDescent="0.3">
      <c r="A43" s="7">
        <v>3</v>
      </c>
      <c r="B43" s="8">
        <v>30</v>
      </c>
      <c r="C43" s="8">
        <v>29</v>
      </c>
      <c r="D43" s="9">
        <f t="shared" si="4"/>
        <v>40878</v>
      </c>
      <c r="E43" s="27">
        <f t="shared" si="7"/>
        <v>34203.684375000004</v>
      </c>
      <c r="F43" s="26">
        <f t="shared" si="1"/>
        <v>0</v>
      </c>
      <c r="G43" s="27">
        <v>0</v>
      </c>
      <c r="H43" s="27">
        <f t="shared" si="2"/>
        <v>34203.684375000004</v>
      </c>
      <c r="I43" s="20">
        <f t="shared" si="0"/>
        <v>1.1980388674345639</v>
      </c>
      <c r="J43" s="22">
        <f t="shared" si="3"/>
        <v>28549.728481048791</v>
      </c>
    </row>
    <row r="44" spans="1:10" ht="15.75" thickBot="1" x14ac:dyDescent="0.3">
      <c r="A44" s="7">
        <v>3</v>
      </c>
      <c r="B44" s="8">
        <v>31</v>
      </c>
      <c r="C44" s="8">
        <v>30</v>
      </c>
      <c r="D44" s="9">
        <f t="shared" si="4"/>
        <v>40909</v>
      </c>
      <c r="E44" s="27">
        <f t="shared" si="7"/>
        <v>34203.684375000004</v>
      </c>
      <c r="F44" s="26">
        <f t="shared" si="1"/>
        <v>0</v>
      </c>
      <c r="G44" s="27">
        <v>0</v>
      </c>
      <c r="H44" s="27">
        <f t="shared" si="2"/>
        <v>34203.684375000004</v>
      </c>
      <c r="I44" s="20">
        <f t="shared" si="0"/>
        <v>1.20552661035603</v>
      </c>
      <c r="J44" s="22">
        <f t="shared" si="3"/>
        <v>28372.400974955315</v>
      </c>
    </row>
    <row r="45" spans="1:10" ht="15.75" thickBot="1" x14ac:dyDescent="0.3">
      <c r="A45" s="7">
        <v>3</v>
      </c>
      <c r="B45" s="8">
        <v>32</v>
      </c>
      <c r="C45" s="8">
        <v>31</v>
      </c>
      <c r="D45" s="9">
        <f t="shared" si="4"/>
        <v>40940</v>
      </c>
      <c r="E45" s="27">
        <f t="shared" si="7"/>
        <v>34203.684375000004</v>
      </c>
      <c r="F45" s="26">
        <f t="shared" si="1"/>
        <v>0</v>
      </c>
      <c r="G45" s="27">
        <v>0</v>
      </c>
      <c r="H45" s="27">
        <f t="shared" si="2"/>
        <v>34203.684375000004</v>
      </c>
      <c r="I45" s="20">
        <f t="shared" si="0"/>
        <v>1.213061151670755</v>
      </c>
      <c r="J45" s="22">
        <f t="shared" si="3"/>
        <v>28196.174881943178</v>
      </c>
    </row>
    <row r="46" spans="1:10" ht="15.75" thickBot="1" x14ac:dyDescent="0.3">
      <c r="A46" s="7">
        <v>3</v>
      </c>
      <c r="B46" s="8">
        <v>33</v>
      </c>
      <c r="C46" s="6">
        <v>32</v>
      </c>
      <c r="D46" s="9">
        <f t="shared" si="4"/>
        <v>40969</v>
      </c>
      <c r="E46" s="27">
        <f t="shared" si="7"/>
        <v>34203.684375000004</v>
      </c>
      <c r="F46" s="26">
        <f t="shared" si="1"/>
        <v>0</v>
      </c>
      <c r="G46" s="27">
        <v>0</v>
      </c>
      <c r="H46" s="27">
        <f t="shared" si="2"/>
        <v>34203.684375000004</v>
      </c>
      <c r="I46" s="20">
        <f t="shared" ref="I46:I73" si="8">(1+($B$9/12))^(C46)</f>
        <v>1.2206427838686975</v>
      </c>
      <c r="J46" s="22">
        <f t="shared" si="3"/>
        <v>28021.04336093731</v>
      </c>
    </row>
    <row r="47" spans="1:10" ht="15.75" thickBot="1" x14ac:dyDescent="0.3">
      <c r="A47" s="7">
        <v>3</v>
      </c>
      <c r="B47" s="8">
        <v>34</v>
      </c>
      <c r="C47" s="8">
        <v>33</v>
      </c>
      <c r="D47" s="9">
        <f t="shared" si="4"/>
        <v>41000</v>
      </c>
      <c r="E47" s="27">
        <f t="shared" si="7"/>
        <v>34203.684375000004</v>
      </c>
      <c r="F47" s="26">
        <f t="shared" si="1"/>
        <v>0</v>
      </c>
      <c r="G47" s="27">
        <v>0</v>
      </c>
      <c r="H47" s="27">
        <f t="shared" si="2"/>
        <v>34203.684375000004</v>
      </c>
      <c r="I47" s="20">
        <f t="shared" si="8"/>
        <v>1.2282718012678771</v>
      </c>
      <c r="J47" s="22">
        <f t="shared" si="3"/>
        <v>27846.999613353844</v>
      </c>
    </row>
    <row r="48" spans="1:10" ht="15.75" thickBot="1" x14ac:dyDescent="0.3">
      <c r="A48" s="7">
        <v>3</v>
      </c>
      <c r="B48" s="8">
        <v>35</v>
      </c>
      <c r="C48" s="8">
        <v>34</v>
      </c>
      <c r="D48" s="9">
        <f t="shared" si="4"/>
        <v>41030</v>
      </c>
      <c r="E48" s="27">
        <f t="shared" si="7"/>
        <v>34203.684375000004</v>
      </c>
      <c r="F48" s="26">
        <f t="shared" si="1"/>
        <v>0</v>
      </c>
      <c r="G48" s="27">
        <v>0</v>
      </c>
      <c r="H48" s="27">
        <f t="shared" si="2"/>
        <v>34203.684375000004</v>
      </c>
      <c r="I48" s="20">
        <f t="shared" si="8"/>
        <v>1.2359485000258013</v>
      </c>
      <c r="J48" s="22">
        <f t="shared" si="3"/>
        <v>27674.036882836121</v>
      </c>
    </row>
    <row r="49" spans="1:10" ht="15.75" thickBot="1" x14ac:dyDescent="0.3">
      <c r="A49" s="11">
        <v>3</v>
      </c>
      <c r="B49" s="12">
        <v>36</v>
      </c>
      <c r="C49" s="8">
        <v>35</v>
      </c>
      <c r="D49" s="13">
        <f t="shared" si="4"/>
        <v>41061</v>
      </c>
      <c r="E49" s="28">
        <f t="shared" si="7"/>
        <v>34203.684375000004</v>
      </c>
      <c r="F49" s="26">
        <f t="shared" si="1"/>
        <v>0</v>
      </c>
      <c r="G49" s="28">
        <v>0</v>
      </c>
      <c r="H49" s="28">
        <f t="shared" si="2"/>
        <v>34203.684375000004</v>
      </c>
      <c r="I49" s="20">
        <f t="shared" si="8"/>
        <v>1.2436731781509627</v>
      </c>
      <c r="J49" s="23">
        <f t="shared" si="3"/>
        <v>27502.148454992413</v>
      </c>
    </row>
    <row r="50" spans="1:10" ht="15.75" thickBot="1" x14ac:dyDescent="0.3">
      <c r="A50" s="17">
        <v>4</v>
      </c>
      <c r="B50" s="18">
        <v>37</v>
      </c>
      <c r="C50" s="6">
        <v>36</v>
      </c>
      <c r="D50" s="19">
        <f t="shared" si="4"/>
        <v>41091</v>
      </c>
      <c r="E50" s="29">
        <f>$E$49*(1+$B$8)</f>
        <v>35913.868593750005</v>
      </c>
      <c r="F50" s="26">
        <f t="shared" si="1"/>
        <v>0</v>
      </c>
      <c r="G50" s="29">
        <v>0</v>
      </c>
      <c r="H50" s="29">
        <f t="shared" si="2"/>
        <v>35913.868593750005</v>
      </c>
      <c r="I50" s="20">
        <f t="shared" si="8"/>
        <v>1.2514461355144062</v>
      </c>
      <c r="J50" s="24">
        <f t="shared" si="3"/>
        <v>28697.894039992087</v>
      </c>
    </row>
    <row r="51" spans="1:10" ht="15.75" thickBot="1" x14ac:dyDescent="0.3">
      <c r="A51" s="7">
        <v>4</v>
      </c>
      <c r="B51" s="8">
        <v>38</v>
      </c>
      <c r="C51" s="8">
        <v>37</v>
      </c>
      <c r="D51" s="9">
        <f t="shared" si="4"/>
        <v>41122</v>
      </c>
      <c r="E51" s="27">
        <f t="shared" ref="E51:E61" si="9">$E$49*(1+$B$8)</f>
        <v>35913.868593750005</v>
      </c>
      <c r="F51" s="26">
        <f t="shared" si="1"/>
        <v>0</v>
      </c>
      <c r="G51" s="27">
        <v>0</v>
      </c>
      <c r="H51" s="27">
        <f t="shared" si="2"/>
        <v>35913.868593750005</v>
      </c>
      <c r="I51" s="20">
        <f t="shared" si="8"/>
        <v>1.2592676738613713</v>
      </c>
      <c r="J51" s="22">
        <f t="shared" si="3"/>
        <v>28519.646250923812</v>
      </c>
    </row>
    <row r="52" spans="1:10" ht="15.75" thickBot="1" x14ac:dyDescent="0.3">
      <c r="A52" s="7">
        <v>4</v>
      </c>
      <c r="B52" s="8">
        <v>39</v>
      </c>
      <c r="C52" s="8">
        <v>38</v>
      </c>
      <c r="D52" s="9">
        <f t="shared" si="4"/>
        <v>41153</v>
      </c>
      <c r="E52" s="27">
        <f t="shared" si="9"/>
        <v>35913.868593750005</v>
      </c>
      <c r="F52" s="26">
        <f t="shared" si="1"/>
        <v>0</v>
      </c>
      <c r="G52" s="27">
        <v>0</v>
      </c>
      <c r="H52" s="27">
        <f t="shared" si="2"/>
        <v>35913.868593750005</v>
      </c>
      <c r="I52" s="20">
        <f t="shared" si="8"/>
        <v>1.267138096823005</v>
      </c>
      <c r="J52" s="22">
        <f t="shared" si="3"/>
        <v>28342.505590980181</v>
      </c>
    </row>
    <row r="53" spans="1:10" ht="15.75" thickBot="1" x14ac:dyDescent="0.3">
      <c r="A53" s="7">
        <v>4</v>
      </c>
      <c r="B53" s="8">
        <v>40</v>
      </c>
      <c r="C53" s="8">
        <v>39</v>
      </c>
      <c r="D53" s="9">
        <f t="shared" si="4"/>
        <v>41183</v>
      </c>
      <c r="E53" s="27">
        <f t="shared" si="9"/>
        <v>35913.868593750005</v>
      </c>
      <c r="F53" s="26">
        <f t="shared" si="1"/>
        <v>0</v>
      </c>
      <c r="G53" s="27">
        <v>0</v>
      </c>
      <c r="H53" s="27">
        <f t="shared" si="2"/>
        <v>35913.868593750005</v>
      </c>
      <c r="I53" s="20">
        <f t="shared" si="8"/>
        <v>1.2750577099281488</v>
      </c>
      <c r="J53" s="22">
        <f t="shared" si="3"/>
        <v>28166.465183582786</v>
      </c>
    </row>
    <row r="54" spans="1:10" ht="15.75" thickBot="1" x14ac:dyDescent="0.3">
      <c r="A54" s="7">
        <v>4</v>
      </c>
      <c r="B54" s="8">
        <v>41</v>
      </c>
      <c r="C54" s="6">
        <v>40</v>
      </c>
      <c r="D54" s="9">
        <f t="shared" si="4"/>
        <v>41214</v>
      </c>
      <c r="E54" s="27">
        <f t="shared" si="9"/>
        <v>35913.868593750005</v>
      </c>
      <c r="F54" s="26">
        <f t="shared" si="1"/>
        <v>0</v>
      </c>
      <c r="G54" s="27">
        <v>0</v>
      </c>
      <c r="H54" s="27">
        <f t="shared" si="2"/>
        <v>35913.868593750005</v>
      </c>
      <c r="I54" s="20">
        <f t="shared" si="8"/>
        <v>1.2830268206151996</v>
      </c>
      <c r="J54" s="22">
        <f t="shared" si="3"/>
        <v>27991.518194864886</v>
      </c>
    </row>
    <row r="55" spans="1:10" ht="15.75" thickBot="1" x14ac:dyDescent="0.3">
      <c r="A55" s="7">
        <v>4</v>
      </c>
      <c r="B55" s="8">
        <v>42</v>
      </c>
      <c r="C55" s="8">
        <v>41</v>
      </c>
      <c r="D55" s="9">
        <f t="shared" si="4"/>
        <v>41244</v>
      </c>
      <c r="E55" s="27">
        <f t="shared" si="9"/>
        <v>35913.868593750005</v>
      </c>
      <c r="F55" s="26">
        <f t="shared" si="1"/>
        <v>0</v>
      </c>
      <c r="G55" s="27">
        <v>0</v>
      </c>
      <c r="H55" s="27">
        <f t="shared" si="2"/>
        <v>35913.868593750005</v>
      </c>
      <c r="I55" s="20">
        <f t="shared" si="8"/>
        <v>1.2910457382440448</v>
      </c>
      <c r="J55" s="22">
        <f t="shared" si="3"/>
        <v>27817.657833406094</v>
      </c>
    </row>
    <row r="56" spans="1:10" ht="15.75" thickBot="1" x14ac:dyDescent="0.3">
      <c r="A56" s="7">
        <v>4</v>
      </c>
      <c r="B56" s="8">
        <v>43</v>
      </c>
      <c r="C56" s="8">
        <v>42</v>
      </c>
      <c r="D56" s="9">
        <f t="shared" si="4"/>
        <v>41275</v>
      </c>
      <c r="E56" s="27">
        <f t="shared" si="9"/>
        <v>35913.868593750005</v>
      </c>
      <c r="F56" s="26">
        <f t="shared" si="1"/>
        <v>0</v>
      </c>
      <c r="G56" s="27">
        <v>0</v>
      </c>
      <c r="H56" s="27">
        <f t="shared" si="2"/>
        <v>35913.868593750005</v>
      </c>
      <c r="I56" s="20">
        <f t="shared" si="8"/>
        <v>1.2991147741080702</v>
      </c>
      <c r="J56" s="22">
        <f>H56/I56</f>
        <v>27644.877349968785</v>
      </c>
    </row>
    <row r="57" spans="1:10" ht="15.75" thickBot="1" x14ac:dyDescent="0.3">
      <c r="A57" s="7">
        <v>4</v>
      </c>
      <c r="B57" s="8">
        <v>44</v>
      </c>
      <c r="C57" s="8">
        <v>43</v>
      </c>
      <c r="D57" s="9">
        <f t="shared" si="4"/>
        <v>41306</v>
      </c>
      <c r="E57" s="27">
        <f t="shared" si="9"/>
        <v>35913.868593750005</v>
      </c>
      <c r="F57" s="26">
        <f t="shared" si="1"/>
        <v>0</v>
      </c>
      <c r="G57" s="27">
        <v>0</v>
      </c>
      <c r="H57" s="27">
        <f t="shared" si="2"/>
        <v>35913.868593750005</v>
      </c>
      <c r="I57" s="20">
        <f t="shared" si="8"/>
        <v>1.3072342414462457</v>
      </c>
      <c r="J57" s="22">
        <f t="shared" si="3"/>
        <v>27473.170037236061</v>
      </c>
    </row>
    <row r="58" spans="1:10" ht="15.75" thickBot="1" x14ac:dyDescent="0.3">
      <c r="A58" s="7">
        <v>4</v>
      </c>
      <c r="B58" s="8">
        <v>45</v>
      </c>
      <c r="C58" s="6">
        <v>44</v>
      </c>
      <c r="D58" s="9">
        <f t="shared" si="4"/>
        <v>41334</v>
      </c>
      <c r="E58" s="27">
        <f t="shared" si="9"/>
        <v>35913.868593750005</v>
      </c>
      <c r="F58" s="26">
        <f t="shared" si="1"/>
        <v>0</v>
      </c>
      <c r="G58" s="27">
        <v>0</v>
      </c>
      <c r="H58" s="27">
        <f t="shared" si="2"/>
        <v>35913.868593750005</v>
      </c>
      <c r="I58" s="20">
        <f t="shared" si="8"/>
        <v>1.3154044554552846</v>
      </c>
      <c r="J58" s="22">
        <f t="shared" si="3"/>
        <v>27302.529229551365</v>
      </c>
    </row>
    <row r="59" spans="1:10" ht="15.75" thickBot="1" x14ac:dyDescent="0.3">
      <c r="A59" s="7">
        <v>4</v>
      </c>
      <c r="B59" s="8">
        <v>46</v>
      </c>
      <c r="C59" s="8">
        <v>45</v>
      </c>
      <c r="D59" s="9">
        <f>EDATE(D58,1)</f>
        <v>41365</v>
      </c>
      <c r="E59" s="27">
        <f t="shared" si="9"/>
        <v>35913.868593750005</v>
      </c>
      <c r="F59" s="26">
        <f t="shared" si="1"/>
        <v>0</v>
      </c>
      <c r="G59" s="27">
        <v>0</v>
      </c>
      <c r="H59" s="27">
        <f t="shared" si="2"/>
        <v>35913.868593750005</v>
      </c>
      <c r="I59" s="20">
        <f t="shared" si="8"/>
        <v>1.3236257333018804</v>
      </c>
      <c r="J59" s="22">
        <f t="shared" si="3"/>
        <v>27132.948302659737</v>
      </c>
    </row>
    <row r="60" spans="1:10" ht="15.75" thickBot="1" x14ac:dyDescent="0.3">
      <c r="A60" s="7">
        <v>4</v>
      </c>
      <c r="B60" s="8">
        <v>47</v>
      </c>
      <c r="C60" s="8">
        <v>46</v>
      </c>
      <c r="D60" s="9">
        <f t="shared" si="4"/>
        <v>41395</v>
      </c>
      <c r="E60" s="27">
        <f>$E$49*(1+$B$8)</f>
        <v>35913.868593750005</v>
      </c>
      <c r="F60" s="26">
        <f t="shared" si="1"/>
        <v>0</v>
      </c>
      <c r="G60" s="27">
        <v>0</v>
      </c>
      <c r="H60" s="27">
        <f t="shared" si="2"/>
        <v>35913.868593750005</v>
      </c>
      <c r="I60" s="20">
        <f t="shared" si="8"/>
        <v>1.3318983941350173</v>
      </c>
      <c r="J60" s="22">
        <f t="shared" si="3"/>
        <v>26964.420673450666</v>
      </c>
    </row>
    <row r="61" spans="1:10" ht="15.75" thickBot="1" x14ac:dyDescent="0.3">
      <c r="A61" s="11">
        <v>4</v>
      </c>
      <c r="B61" s="12">
        <v>48</v>
      </c>
      <c r="C61" s="8">
        <v>47</v>
      </c>
      <c r="D61" s="13">
        <f t="shared" si="4"/>
        <v>41426</v>
      </c>
      <c r="E61" s="28">
        <f t="shared" si="9"/>
        <v>35913.868593750005</v>
      </c>
      <c r="F61" s="26">
        <f t="shared" si="1"/>
        <v>0</v>
      </c>
      <c r="G61" s="28">
        <v>0</v>
      </c>
      <c r="H61" s="28">
        <f t="shared" si="2"/>
        <v>35913.868593750005</v>
      </c>
      <c r="I61" s="20">
        <f t="shared" si="8"/>
        <v>1.3402227590983609</v>
      </c>
      <c r="J61" s="23">
        <f t="shared" si="3"/>
        <v>26796.939799702533</v>
      </c>
    </row>
    <row r="62" spans="1:10" ht="15.75" thickBot="1" x14ac:dyDescent="0.3">
      <c r="A62" s="17">
        <v>5</v>
      </c>
      <c r="B62" s="18">
        <v>49</v>
      </c>
      <c r="C62" s="6">
        <v>48</v>
      </c>
      <c r="D62" s="19">
        <f t="shared" si="4"/>
        <v>41456</v>
      </c>
      <c r="E62" s="29">
        <f>$E$61*(1+$B$8)</f>
        <v>37709.562023437509</v>
      </c>
      <c r="F62" s="26">
        <f t="shared" si="1"/>
        <v>0</v>
      </c>
      <c r="G62" s="29">
        <v>0</v>
      </c>
      <c r="H62" s="29">
        <f t="shared" si="2"/>
        <v>37709.562023437509</v>
      </c>
      <c r="I62" s="20">
        <f t="shared" si="8"/>
        <v>1.348599151342726</v>
      </c>
      <c r="J62" s="24">
        <f t="shared" si="3"/>
        <v>27962.024138820027</v>
      </c>
    </row>
    <row r="63" spans="1:10" ht="15.75" thickBot="1" x14ac:dyDescent="0.3">
      <c r="A63" s="7">
        <v>5</v>
      </c>
      <c r="B63" s="8">
        <v>50</v>
      </c>
      <c r="C63" s="8">
        <v>49</v>
      </c>
      <c r="D63" s="9">
        <f t="shared" si="4"/>
        <v>41487</v>
      </c>
      <c r="E63" s="27">
        <f t="shared" ref="E63:E73" si="10">$E$61*(1+$B$8)</f>
        <v>37709.562023437509</v>
      </c>
      <c r="F63" s="26">
        <f t="shared" si="1"/>
        <v>0</v>
      </c>
      <c r="G63" s="27">
        <v>0</v>
      </c>
      <c r="H63" s="27">
        <f t="shared" si="2"/>
        <v>37709.562023437509</v>
      </c>
      <c r="I63" s="20">
        <f t="shared" si="8"/>
        <v>1.3570278960386182</v>
      </c>
      <c r="J63" s="22">
        <f t="shared" si="3"/>
        <v>27788.346970255927</v>
      </c>
    </row>
    <row r="64" spans="1:10" ht="15.75" thickBot="1" x14ac:dyDescent="0.3">
      <c r="A64" s="7">
        <v>5</v>
      </c>
      <c r="B64" s="8">
        <v>51</v>
      </c>
      <c r="C64" s="8">
        <v>50</v>
      </c>
      <c r="D64" s="9">
        <f t="shared" si="4"/>
        <v>41518</v>
      </c>
      <c r="E64" s="27">
        <f t="shared" si="10"/>
        <v>37709.562023437509</v>
      </c>
      <c r="F64" s="26">
        <f t="shared" si="1"/>
        <v>0</v>
      </c>
      <c r="G64" s="27">
        <v>0</v>
      </c>
      <c r="H64" s="27">
        <f t="shared" si="2"/>
        <v>37709.562023437509</v>
      </c>
      <c r="I64" s="20">
        <f t="shared" si="8"/>
        <v>1.3655093203888595</v>
      </c>
      <c r="J64" s="22">
        <f t="shared" si="3"/>
        <v>27615.748541869245</v>
      </c>
    </row>
    <row r="65" spans="1:10" ht="15.75" thickBot="1" x14ac:dyDescent="0.3">
      <c r="A65" s="7">
        <v>5</v>
      </c>
      <c r="B65" s="8">
        <v>52</v>
      </c>
      <c r="C65" s="8">
        <v>51</v>
      </c>
      <c r="D65" s="9">
        <f t="shared" si="4"/>
        <v>41548</v>
      </c>
      <c r="E65" s="27">
        <f t="shared" si="10"/>
        <v>37709.562023437509</v>
      </c>
      <c r="F65" s="26">
        <f t="shared" si="1"/>
        <v>0</v>
      </c>
      <c r="G65" s="27">
        <v>0</v>
      </c>
      <c r="H65" s="27">
        <f t="shared" si="2"/>
        <v>37709.562023437509</v>
      </c>
      <c r="I65" s="20">
        <f t="shared" si="8"/>
        <v>1.3740437536412902</v>
      </c>
      <c r="J65" s="22">
        <f t="shared" si="3"/>
        <v>27444.222153410425</v>
      </c>
    </row>
    <row r="66" spans="1:10" ht="15.75" thickBot="1" x14ac:dyDescent="0.3">
      <c r="A66" s="7">
        <v>5</v>
      </c>
      <c r="B66" s="8">
        <v>53</v>
      </c>
      <c r="C66" s="6">
        <v>52</v>
      </c>
      <c r="D66" s="9">
        <f t="shared" si="4"/>
        <v>41579</v>
      </c>
      <c r="E66" s="27">
        <f t="shared" si="10"/>
        <v>37709.562023437509</v>
      </c>
      <c r="F66" s="26">
        <f t="shared" si="1"/>
        <v>0</v>
      </c>
      <c r="G66" s="27">
        <v>0</v>
      </c>
      <c r="H66" s="27">
        <f t="shared" si="2"/>
        <v>37709.562023437509</v>
      </c>
      <c r="I66" s="20">
        <f t="shared" si="8"/>
        <v>1.3826315271015481</v>
      </c>
      <c r="J66" s="22">
        <f t="shared" si="3"/>
        <v>27273.761146246386</v>
      </c>
    </row>
    <row r="67" spans="1:10" ht="15.75" thickBot="1" x14ac:dyDescent="0.3">
      <c r="A67" s="7">
        <v>5</v>
      </c>
      <c r="B67" s="8">
        <v>54</v>
      </c>
      <c r="C67" s="8">
        <v>53</v>
      </c>
      <c r="D67" s="9">
        <f t="shared" si="4"/>
        <v>41609</v>
      </c>
      <c r="E67" s="27">
        <f t="shared" si="10"/>
        <v>37709.562023437509</v>
      </c>
      <c r="F67" s="26">
        <f t="shared" si="1"/>
        <v>0</v>
      </c>
      <c r="G67" s="27">
        <v>0</v>
      </c>
      <c r="H67" s="27">
        <f t="shared" si="2"/>
        <v>37709.562023437509</v>
      </c>
      <c r="I67" s="20">
        <f t="shared" si="8"/>
        <v>1.3912729741459329</v>
      </c>
      <c r="J67" s="22">
        <f t="shared" si="3"/>
        <v>27104.358903101995</v>
      </c>
    </row>
    <row r="68" spans="1:10" ht="15.75" thickBot="1" x14ac:dyDescent="0.3">
      <c r="A68" s="7">
        <v>5</v>
      </c>
      <c r="B68" s="8">
        <v>55</v>
      </c>
      <c r="C68" s="8">
        <v>54</v>
      </c>
      <c r="D68" s="9">
        <f t="shared" si="4"/>
        <v>41640</v>
      </c>
      <c r="E68" s="27">
        <f t="shared" si="10"/>
        <v>37709.562023437509</v>
      </c>
      <c r="F68" s="26">
        <f t="shared" si="1"/>
        <v>0</v>
      </c>
      <c r="G68" s="27">
        <v>0</v>
      </c>
      <c r="H68" s="27">
        <f t="shared" si="2"/>
        <v>37709.562023437509</v>
      </c>
      <c r="I68" s="20">
        <f t="shared" si="8"/>
        <v>1.3999684302343451</v>
      </c>
      <c r="J68" s="22">
        <f t="shared" si="3"/>
        <v>26936.008847803223</v>
      </c>
    </row>
    <row r="69" spans="1:10" ht="15.75" thickBot="1" x14ac:dyDescent="0.3">
      <c r="A69" s="7">
        <v>5</v>
      </c>
      <c r="B69" s="8">
        <v>56</v>
      </c>
      <c r="C69" s="8">
        <v>55</v>
      </c>
      <c r="D69" s="9">
        <f t="shared" si="4"/>
        <v>41671</v>
      </c>
      <c r="E69" s="27">
        <f t="shared" si="10"/>
        <v>37709.562023437509</v>
      </c>
      <c r="F69" s="26">
        <f t="shared" si="1"/>
        <v>0</v>
      </c>
      <c r="G69" s="27">
        <v>0</v>
      </c>
      <c r="H69" s="27">
        <f t="shared" si="2"/>
        <v>37709.562023437509</v>
      </c>
      <c r="I69" s="20">
        <f t="shared" si="8"/>
        <v>1.4087182329233099</v>
      </c>
      <c r="J69" s="22">
        <f t="shared" si="3"/>
        <v>26768.704445021835</v>
      </c>
    </row>
    <row r="70" spans="1:10" ht="15.75" thickBot="1" x14ac:dyDescent="0.3">
      <c r="A70" s="7">
        <v>5</v>
      </c>
      <c r="B70" s="8">
        <v>57</v>
      </c>
      <c r="C70" s="6">
        <v>56</v>
      </c>
      <c r="D70" s="9">
        <f t="shared" si="4"/>
        <v>41699</v>
      </c>
      <c r="E70" s="27">
        <f t="shared" si="10"/>
        <v>37709.562023437509</v>
      </c>
      <c r="F70" s="26">
        <f t="shared" si="1"/>
        <v>0</v>
      </c>
      <c r="G70" s="27">
        <v>0</v>
      </c>
      <c r="H70" s="27">
        <f t="shared" si="2"/>
        <v>37709.562023437509</v>
      </c>
      <c r="I70" s="20">
        <f t="shared" si="8"/>
        <v>1.4175227218790805</v>
      </c>
      <c r="J70" s="22">
        <f t="shared" si="3"/>
        <v>26602.439200021701</v>
      </c>
    </row>
    <row r="71" spans="1:10" ht="15.75" thickBot="1" x14ac:dyDescent="0.3">
      <c r="A71" s="7">
        <v>5</v>
      </c>
      <c r="B71" s="8">
        <v>58</v>
      </c>
      <c r="C71" s="8">
        <v>57</v>
      </c>
      <c r="D71" s="9">
        <f t="shared" si="4"/>
        <v>41730</v>
      </c>
      <c r="E71" s="27">
        <f t="shared" si="10"/>
        <v>37709.562023437509</v>
      </c>
      <c r="F71" s="26">
        <f t="shared" si="1"/>
        <v>0</v>
      </c>
      <c r="G71" s="27">
        <v>0</v>
      </c>
      <c r="H71" s="27">
        <f t="shared" si="2"/>
        <v>37709.562023437509</v>
      </c>
      <c r="I71" s="20">
        <f t="shared" si="8"/>
        <v>1.4263822388908247</v>
      </c>
      <c r="J71" s="22">
        <f>H71/I71</f>
        <v>26437.20665840666</v>
      </c>
    </row>
    <row r="72" spans="1:10" ht="15.75" thickBot="1" x14ac:dyDescent="0.3">
      <c r="A72" s="7">
        <v>5</v>
      </c>
      <c r="B72" s="8">
        <v>59</v>
      </c>
      <c r="C72" s="8">
        <v>58</v>
      </c>
      <c r="D72" s="9">
        <f t="shared" si="4"/>
        <v>41760</v>
      </c>
      <c r="E72" s="27">
        <f t="shared" si="10"/>
        <v>37709.562023437509</v>
      </c>
      <c r="F72" s="26">
        <f t="shared" si="1"/>
        <v>0</v>
      </c>
      <c r="G72" s="27">
        <v>0</v>
      </c>
      <c r="H72" s="27">
        <f t="shared" si="2"/>
        <v>37709.562023437509</v>
      </c>
      <c r="I72" s="20">
        <f t="shared" si="8"/>
        <v>1.4352971278838924</v>
      </c>
      <c r="J72" s="22">
        <f t="shared" si="3"/>
        <v>26273.000405869971</v>
      </c>
    </row>
    <row r="73" spans="1:10" ht="15.75" thickBot="1" x14ac:dyDescent="0.3">
      <c r="A73" s="11">
        <v>5</v>
      </c>
      <c r="B73" s="12">
        <v>60</v>
      </c>
      <c r="C73" s="8">
        <v>59</v>
      </c>
      <c r="D73" s="13">
        <f t="shared" si="4"/>
        <v>41791</v>
      </c>
      <c r="E73" s="28">
        <f t="shared" si="10"/>
        <v>37709.562023437509</v>
      </c>
      <c r="F73" s="26">
        <f t="shared" si="1"/>
        <v>0</v>
      </c>
      <c r="G73" s="28">
        <v>0</v>
      </c>
      <c r="H73" s="28">
        <f t="shared" si="2"/>
        <v>37709.562023437509</v>
      </c>
      <c r="I73" s="20">
        <f t="shared" si="8"/>
        <v>1.444267734933167</v>
      </c>
      <c r="J73" s="23">
        <f t="shared" si="3"/>
        <v>26109.81406794531</v>
      </c>
    </row>
    <row r="74" spans="1:10" x14ac:dyDescent="0.25">
      <c r="E74" s="30"/>
      <c r="F74" s="30"/>
      <c r="G74" s="30"/>
      <c r="H74" s="30"/>
    </row>
    <row r="75" spans="1:10" x14ac:dyDescent="0.25">
      <c r="E75" s="30"/>
      <c r="F75" s="30"/>
      <c r="G75" s="30"/>
      <c r="H75" s="30"/>
    </row>
    <row r="76" spans="1:10" x14ac:dyDescent="0.25">
      <c r="E76" s="30"/>
      <c r="F76" s="30"/>
      <c r="G76" s="30"/>
      <c r="H76" s="30"/>
    </row>
    <row r="77" spans="1:10" x14ac:dyDescent="0.25">
      <c r="E77" s="30"/>
      <c r="F77" s="30"/>
      <c r="G77" s="30"/>
      <c r="H77" s="30"/>
    </row>
    <row r="78" spans="1:10" x14ac:dyDescent="0.25">
      <c r="E78" s="30"/>
      <c r="F78" s="30"/>
      <c r="G78" s="30"/>
      <c r="H78" s="30"/>
    </row>
    <row r="79" spans="1:10" x14ac:dyDescent="0.25">
      <c r="E79" s="30"/>
      <c r="F79" s="30"/>
      <c r="G79" s="30"/>
      <c r="H79" s="30"/>
    </row>
    <row r="80" spans="1:10" x14ac:dyDescent="0.25">
      <c r="E80" s="30"/>
      <c r="F80" s="30"/>
      <c r="G80" s="30"/>
      <c r="H80" s="30"/>
    </row>
  </sheetData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"/>
  <sheetViews>
    <sheetView tabSelected="1" workbookViewId="0">
      <selection activeCell="D10" sqref="D10"/>
    </sheetView>
  </sheetViews>
  <sheetFormatPr defaultRowHeight="15" x14ac:dyDescent="0.25"/>
  <cols>
    <col min="1" max="1" width="36.7109375" customWidth="1"/>
    <col min="2" max="2" width="13.28515625" customWidth="1"/>
    <col min="3" max="3" width="13" customWidth="1"/>
    <col min="4" max="4" width="13.28515625" customWidth="1"/>
    <col min="6" max="6" width="25.5703125" customWidth="1"/>
    <col min="7" max="7" width="15.5703125" customWidth="1"/>
    <col min="8" max="8" width="14" customWidth="1"/>
    <col min="9" max="9" width="13.42578125" customWidth="1"/>
    <col min="10" max="10" width="21.42578125" customWidth="1"/>
    <col min="11" max="11" width="20.140625" customWidth="1"/>
    <col min="12" max="12" width="18" customWidth="1"/>
    <col min="13" max="13" width="20.42578125" customWidth="1"/>
    <col min="14" max="14" width="13.5703125" customWidth="1"/>
  </cols>
  <sheetData>
    <row r="1" spans="1:14" ht="18.75" x14ac:dyDescent="0.3">
      <c r="A1" s="46" t="s">
        <v>21</v>
      </c>
    </row>
    <row r="2" spans="1:14" ht="15.75" x14ac:dyDescent="0.25">
      <c r="A2" s="35" t="s">
        <v>8</v>
      </c>
      <c r="B2" s="49">
        <v>8273</v>
      </c>
      <c r="C2" s="15"/>
      <c r="F2" s="35" t="s">
        <v>14</v>
      </c>
      <c r="G2" s="37">
        <f>SUM(J17:J76)</f>
        <v>1417448.8749151318</v>
      </c>
      <c r="I2" t="s">
        <v>36</v>
      </c>
      <c r="K2" s="59">
        <f>SUM(N17:N76)</f>
        <v>2054640.6506650159</v>
      </c>
    </row>
    <row r="3" spans="1:14" ht="15.75" x14ac:dyDescent="0.25">
      <c r="A3" s="35" t="s">
        <v>9</v>
      </c>
      <c r="B3" s="50">
        <v>60</v>
      </c>
      <c r="F3" s="35" t="s">
        <v>15</v>
      </c>
      <c r="G3" s="38">
        <f>(($B$9/12)*(1+$B$9/12)^(($B$3-1)))/(((1+$B$9/12)^($B$3-1))-1)</f>
        <v>2.1525012510231922E-2</v>
      </c>
    </row>
    <row r="4" spans="1:14" ht="15.75" x14ac:dyDescent="0.25">
      <c r="A4" s="35" t="s">
        <v>10</v>
      </c>
      <c r="B4" s="51">
        <v>39995</v>
      </c>
      <c r="C4" s="1"/>
      <c r="F4" s="35" t="s">
        <v>16</v>
      </c>
      <c r="G4" s="38">
        <f>12/B2</f>
        <v>1.4505016318143357E-3</v>
      </c>
    </row>
    <row r="5" spans="1:14" ht="15.75" x14ac:dyDescent="0.25">
      <c r="A5" s="35" t="s">
        <v>12</v>
      </c>
      <c r="B5" s="52">
        <v>45</v>
      </c>
      <c r="C5" s="14"/>
      <c r="F5" s="36"/>
      <c r="G5" s="36"/>
    </row>
    <row r="6" spans="1:14" ht="15.75" x14ac:dyDescent="0.25">
      <c r="A6" s="35" t="s">
        <v>11</v>
      </c>
      <c r="B6" s="50">
        <v>5</v>
      </c>
      <c r="F6" s="36"/>
      <c r="G6" s="36"/>
    </row>
    <row r="7" spans="1:14" ht="15.75" x14ac:dyDescent="0.25">
      <c r="A7" s="35" t="s">
        <v>24</v>
      </c>
      <c r="B7" s="52">
        <v>5</v>
      </c>
      <c r="C7" s="14" t="s">
        <v>28</v>
      </c>
      <c r="F7" s="39" t="s">
        <v>19</v>
      </c>
      <c r="G7" s="40">
        <f>(G2-E17)*G3*G4</f>
        <v>43.28705643654984</v>
      </c>
      <c r="I7" s="39" t="s">
        <v>37</v>
      </c>
      <c r="J7" s="47"/>
      <c r="K7" s="65">
        <f>(K8/B2)*12</f>
        <v>-63.321709324698077</v>
      </c>
      <c r="L7" t="s">
        <v>40</v>
      </c>
    </row>
    <row r="8" spans="1:14" ht="15.75" x14ac:dyDescent="0.25">
      <c r="A8" s="35" t="s">
        <v>20</v>
      </c>
      <c r="B8" s="53">
        <v>0.05</v>
      </c>
      <c r="C8" s="16"/>
      <c r="F8" s="25" t="s">
        <v>22</v>
      </c>
      <c r="G8" s="48">
        <f>ROUND(G7,2)/12*B2</f>
        <v>29844.8475</v>
      </c>
      <c r="I8" s="39" t="s">
        <v>38</v>
      </c>
      <c r="J8" s="47"/>
      <c r="K8" s="64">
        <f>PMT(B9/12,B3,K2,0)</f>
        <v>-43655.041770268937</v>
      </c>
      <c r="L8" t="s">
        <v>39</v>
      </c>
    </row>
    <row r="9" spans="1:14" ht="15.75" x14ac:dyDescent="0.25">
      <c r="A9" s="35" t="s">
        <v>13</v>
      </c>
      <c r="B9" s="53">
        <v>0.1</v>
      </c>
      <c r="C9" s="16"/>
    </row>
    <row r="10" spans="1:14" ht="15.75" x14ac:dyDescent="0.25">
      <c r="A10" s="35" t="s">
        <v>25</v>
      </c>
      <c r="B10" s="54">
        <v>25</v>
      </c>
      <c r="C10" s="16" t="s">
        <v>29</v>
      </c>
    </row>
    <row r="11" spans="1:14" ht="15.75" x14ac:dyDescent="0.25">
      <c r="A11" s="35" t="s">
        <v>26</v>
      </c>
      <c r="B11" s="54">
        <v>12</v>
      </c>
      <c r="C11" s="16" t="s">
        <v>34</v>
      </c>
    </row>
    <row r="12" spans="1:14" ht="15.75" x14ac:dyDescent="0.25">
      <c r="A12" s="35" t="s">
        <v>27</v>
      </c>
      <c r="B12" s="53">
        <v>0.05</v>
      </c>
      <c r="C12" s="16" t="s">
        <v>34</v>
      </c>
    </row>
    <row r="13" spans="1:14" ht="15.75" thickBot="1" x14ac:dyDescent="0.3"/>
    <row r="14" spans="1:14" ht="31.5" customHeight="1" thickBot="1" x14ac:dyDescent="0.3">
      <c r="A14" s="2" t="s">
        <v>0</v>
      </c>
      <c r="B14" s="3" t="s">
        <v>18</v>
      </c>
      <c r="C14" s="3" t="s">
        <v>17</v>
      </c>
      <c r="D14" s="3" t="s">
        <v>1</v>
      </c>
      <c r="E14" s="3" t="s">
        <v>2</v>
      </c>
      <c r="F14" s="3" t="s">
        <v>3</v>
      </c>
      <c r="G14" s="3" t="s">
        <v>4</v>
      </c>
      <c r="H14" s="3" t="s">
        <v>5</v>
      </c>
      <c r="I14" s="3" t="s">
        <v>6</v>
      </c>
      <c r="J14" s="4" t="s">
        <v>7</v>
      </c>
      <c r="K14" s="55" t="s">
        <v>30</v>
      </c>
      <c r="L14" s="56" t="s">
        <v>32</v>
      </c>
      <c r="M14" s="56" t="s">
        <v>35</v>
      </c>
      <c r="N14" s="56" t="s">
        <v>7</v>
      </c>
    </row>
    <row r="15" spans="1:14" ht="15.75" thickBot="1" x14ac:dyDescent="0.3">
      <c r="A15" s="31"/>
      <c r="B15" s="32"/>
      <c r="C15" s="32"/>
      <c r="D15" s="32"/>
      <c r="E15" s="32"/>
      <c r="F15" s="32"/>
      <c r="G15" s="32"/>
      <c r="H15" s="32"/>
      <c r="I15" s="32"/>
      <c r="J15" s="33"/>
      <c r="K15" t="s">
        <v>31</v>
      </c>
      <c r="L15" t="s">
        <v>33</v>
      </c>
    </row>
    <row r="16" spans="1:14" ht="15.75" thickBot="1" x14ac:dyDescent="0.3">
      <c r="A16" s="31"/>
      <c r="B16" s="32"/>
      <c r="C16" s="32"/>
      <c r="D16" s="32"/>
      <c r="E16" s="32"/>
      <c r="F16" s="32"/>
      <c r="G16" s="32"/>
      <c r="H16" s="32"/>
      <c r="I16" s="32"/>
      <c r="J16" s="60"/>
    </row>
    <row r="17" spans="1:14" ht="15.75" thickBot="1" x14ac:dyDescent="0.3">
      <c r="A17" s="10">
        <v>1</v>
      </c>
      <c r="B17" s="6">
        <v>1</v>
      </c>
      <c r="C17" s="6">
        <v>0</v>
      </c>
      <c r="D17" s="5">
        <f>B4</f>
        <v>39995</v>
      </c>
      <c r="E17" s="26">
        <f>($B$5*$B$2)/12</f>
        <v>31023.75</v>
      </c>
      <c r="F17" s="26">
        <f>IF($B$6&gt;C17,-E17,0)</f>
        <v>-31023.75</v>
      </c>
      <c r="G17" s="57">
        <f>-B7*B2</f>
        <v>-41365</v>
      </c>
      <c r="H17" s="57">
        <f>SUM(E17:G17)</f>
        <v>-41365</v>
      </c>
      <c r="I17" s="57">
        <f>(1+($B$9/12))^(C17)</f>
        <v>1</v>
      </c>
      <c r="J17" s="58">
        <f>H17/I17</f>
        <v>-41365</v>
      </c>
      <c r="K17" s="34">
        <f>B10*B2</f>
        <v>206825</v>
      </c>
      <c r="M17" s="59">
        <f>H17+K17</f>
        <v>165460</v>
      </c>
      <c r="N17" s="34">
        <f>M17/I17</f>
        <v>165460</v>
      </c>
    </row>
    <row r="18" spans="1:14" ht="15.75" thickBot="1" x14ac:dyDescent="0.3">
      <c r="A18" s="7">
        <v>1</v>
      </c>
      <c r="B18" s="8">
        <v>2</v>
      </c>
      <c r="C18" s="8">
        <v>1</v>
      </c>
      <c r="D18" s="9">
        <f>EDATE(D17,1)</f>
        <v>40026</v>
      </c>
      <c r="E18" s="27">
        <f>$E$17</f>
        <v>31023.75</v>
      </c>
      <c r="F18" s="26">
        <f t="shared" ref="F18:F76" si="0">IF($B$6&gt;C18,-E18,0)</f>
        <v>-31023.75</v>
      </c>
      <c r="G18" s="27">
        <v>0</v>
      </c>
      <c r="H18" s="27">
        <f t="shared" ref="H18:H76" si="1">SUM(E18:G18)</f>
        <v>0</v>
      </c>
      <c r="I18" s="20">
        <f t="shared" ref="I18:I76" si="2">(1+($B$9/12))^(C18)</f>
        <v>1.0083333333333333</v>
      </c>
      <c r="J18" s="61">
        <f t="shared" ref="J18:J76" si="3">H18/I18</f>
        <v>0</v>
      </c>
      <c r="L18" s="34">
        <f>B11*B2/12</f>
        <v>8273</v>
      </c>
      <c r="M18" s="59">
        <f>H18+L18</f>
        <v>8273</v>
      </c>
      <c r="N18" s="34">
        <f t="shared" ref="N18:N76" si="4">M18/I18</f>
        <v>8204.6280991735548</v>
      </c>
    </row>
    <row r="19" spans="1:14" ht="15.75" thickBot="1" x14ac:dyDescent="0.3">
      <c r="A19" s="7">
        <v>1</v>
      </c>
      <c r="B19" s="8">
        <v>3</v>
      </c>
      <c r="C19" s="8">
        <v>2</v>
      </c>
      <c r="D19" s="9">
        <f t="shared" ref="D19:D76" si="5">EDATE(D18,1)</f>
        <v>40057</v>
      </c>
      <c r="E19" s="27">
        <f t="shared" ref="E19:E28" si="6">$E$17</f>
        <v>31023.75</v>
      </c>
      <c r="F19" s="26">
        <f t="shared" si="0"/>
        <v>-31023.75</v>
      </c>
      <c r="G19" s="27">
        <v>0</v>
      </c>
      <c r="H19" s="27">
        <f t="shared" si="1"/>
        <v>0</v>
      </c>
      <c r="I19" s="20">
        <f t="shared" si="2"/>
        <v>1.0167361111111111</v>
      </c>
      <c r="J19" s="61">
        <f t="shared" si="3"/>
        <v>0</v>
      </c>
      <c r="L19" s="34">
        <f>L18*(1+$B$12/12)</f>
        <v>8307.4708333333328</v>
      </c>
      <c r="M19" s="59">
        <f t="shared" ref="M19:M76" si="7">H19+L19</f>
        <v>8307.4708333333328</v>
      </c>
      <c r="N19" s="34">
        <f t="shared" si="4"/>
        <v>8170.7246772761418</v>
      </c>
    </row>
    <row r="20" spans="1:14" ht="15.75" thickBot="1" x14ac:dyDescent="0.3">
      <c r="A20" s="7">
        <v>1</v>
      </c>
      <c r="B20" s="8">
        <v>4</v>
      </c>
      <c r="C20" s="8">
        <v>3</v>
      </c>
      <c r="D20" s="9">
        <f t="shared" si="5"/>
        <v>40087</v>
      </c>
      <c r="E20" s="27">
        <f t="shared" si="6"/>
        <v>31023.75</v>
      </c>
      <c r="F20" s="26">
        <f t="shared" si="0"/>
        <v>-31023.75</v>
      </c>
      <c r="G20" s="27">
        <v>0</v>
      </c>
      <c r="H20" s="27">
        <f t="shared" si="1"/>
        <v>0</v>
      </c>
      <c r="I20" s="20">
        <f t="shared" si="2"/>
        <v>1.0252089120370369</v>
      </c>
      <c r="J20" s="61">
        <f t="shared" si="3"/>
        <v>0</v>
      </c>
      <c r="L20" s="34">
        <f t="shared" ref="L20:L76" si="8">L19*(1+$B$12/12)</f>
        <v>8342.0852951388879</v>
      </c>
      <c r="M20" s="59">
        <f t="shared" si="7"/>
        <v>8342.0852951388879</v>
      </c>
      <c r="N20" s="34">
        <f t="shared" si="4"/>
        <v>8136.961352163431</v>
      </c>
    </row>
    <row r="21" spans="1:14" ht="15.75" thickBot="1" x14ac:dyDescent="0.3">
      <c r="A21" s="7">
        <v>1</v>
      </c>
      <c r="B21" s="8">
        <v>5</v>
      </c>
      <c r="C21" s="6">
        <v>4</v>
      </c>
      <c r="D21" s="9">
        <f t="shared" si="5"/>
        <v>40118</v>
      </c>
      <c r="E21" s="27">
        <f t="shared" si="6"/>
        <v>31023.75</v>
      </c>
      <c r="F21" s="26">
        <f t="shared" si="0"/>
        <v>-31023.75</v>
      </c>
      <c r="G21" s="27">
        <v>0</v>
      </c>
      <c r="H21" s="27">
        <f t="shared" si="1"/>
        <v>0</v>
      </c>
      <c r="I21" s="20">
        <f t="shared" si="2"/>
        <v>1.0337523196373455</v>
      </c>
      <c r="J21" s="61">
        <f t="shared" si="3"/>
        <v>0</v>
      </c>
      <c r="L21" s="34">
        <f t="shared" si="8"/>
        <v>8376.8439838686336</v>
      </c>
      <c r="M21" s="59">
        <f t="shared" si="7"/>
        <v>8376.8439838686336</v>
      </c>
      <c r="N21" s="34">
        <f t="shared" si="4"/>
        <v>8103.3375449230871</v>
      </c>
    </row>
    <row r="22" spans="1:14" ht="15.75" thickBot="1" x14ac:dyDescent="0.3">
      <c r="A22" s="7">
        <v>1</v>
      </c>
      <c r="B22" s="8">
        <v>6</v>
      </c>
      <c r="C22" s="8">
        <v>5</v>
      </c>
      <c r="D22" s="9">
        <f t="shared" si="5"/>
        <v>40148</v>
      </c>
      <c r="E22" s="27">
        <f t="shared" si="6"/>
        <v>31023.75</v>
      </c>
      <c r="F22" s="26">
        <f t="shared" si="0"/>
        <v>0</v>
      </c>
      <c r="G22" s="27">
        <v>0</v>
      </c>
      <c r="H22" s="27">
        <f t="shared" si="1"/>
        <v>31023.75</v>
      </c>
      <c r="I22" s="20">
        <f t="shared" si="2"/>
        <v>1.0423669223009899</v>
      </c>
      <c r="J22" s="61">
        <f t="shared" si="3"/>
        <v>29762.792099653463</v>
      </c>
      <c r="L22" s="34">
        <f t="shared" si="8"/>
        <v>8411.7475004680855</v>
      </c>
      <c r="M22" s="59">
        <f t="shared" si="7"/>
        <v>39435.497500468089</v>
      </c>
      <c r="N22" s="34">
        <f t="shared" si="4"/>
        <v>37832.644778688446</v>
      </c>
    </row>
    <row r="23" spans="1:14" ht="15.75" thickBot="1" x14ac:dyDescent="0.3">
      <c r="A23" s="7">
        <v>1</v>
      </c>
      <c r="B23" s="8">
        <v>7</v>
      </c>
      <c r="C23" s="8">
        <v>6</v>
      </c>
      <c r="D23" s="9">
        <f t="shared" si="5"/>
        <v>40179</v>
      </c>
      <c r="E23" s="27">
        <f t="shared" si="6"/>
        <v>31023.75</v>
      </c>
      <c r="F23" s="26">
        <f t="shared" si="0"/>
        <v>0</v>
      </c>
      <c r="G23" s="27">
        <v>0</v>
      </c>
      <c r="H23" s="27">
        <f t="shared" si="1"/>
        <v>31023.75</v>
      </c>
      <c r="I23" s="20">
        <f t="shared" si="2"/>
        <v>1.0510533133201649</v>
      </c>
      <c r="J23" s="61">
        <f t="shared" si="3"/>
        <v>29516.818611226576</v>
      </c>
      <c r="L23" s="34">
        <f t="shared" si="8"/>
        <v>8446.7964483867017</v>
      </c>
      <c r="M23" s="59">
        <f t="shared" si="7"/>
        <v>39470.546448386704</v>
      </c>
      <c r="N23" s="34">
        <f t="shared" si="4"/>
        <v>37553.324791587853</v>
      </c>
    </row>
    <row r="24" spans="1:14" ht="15.75" thickBot="1" x14ac:dyDescent="0.3">
      <c r="A24" s="7">
        <v>1</v>
      </c>
      <c r="B24" s="8">
        <v>8</v>
      </c>
      <c r="C24" s="8">
        <v>7</v>
      </c>
      <c r="D24" s="9">
        <f t="shared" si="5"/>
        <v>40210</v>
      </c>
      <c r="E24" s="27">
        <f t="shared" si="6"/>
        <v>31023.75</v>
      </c>
      <c r="F24" s="26">
        <f t="shared" si="0"/>
        <v>0</v>
      </c>
      <c r="G24" s="27">
        <v>0</v>
      </c>
      <c r="H24" s="27">
        <f t="shared" si="1"/>
        <v>31023.75</v>
      </c>
      <c r="I24" s="20">
        <f t="shared" si="2"/>
        <v>1.0598120909311661</v>
      </c>
      <c r="J24" s="61">
        <f t="shared" si="3"/>
        <v>29272.877961547019</v>
      </c>
      <c r="L24" s="34">
        <f t="shared" si="8"/>
        <v>8481.9914335883132</v>
      </c>
      <c r="M24" s="59">
        <f t="shared" si="7"/>
        <v>39505.741433588315</v>
      </c>
      <c r="N24" s="34">
        <f t="shared" si="4"/>
        <v>37276.175438683669</v>
      </c>
    </row>
    <row r="25" spans="1:14" ht="15.75" thickBot="1" x14ac:dyDescent="0.3">
      <c r="A25" s="7">
        <v>1</v>
      </c>
      <c r="B25" s="8">
        <v>9</v>
      </c>
      <c r="C25" s="6">
        <v>8</v>
      </c>
      <c r="D25" s="9">
        <f t="shared" si="5"/>
        <v>40238</v>
      </c>
      <c r="E25" s="27">
        <f t="shared" si="6"/>
        <v>31023.75</v>
      </c>
      <c r="F25" s="26">
        <f t="shared" si="0"/>
        <v>0</v>
      </c>
      <c r="G25" s="27">
        <v>0</v>
      </c>
      <c r="H25" s="27">
        <f t="shared" si="1"/>
        <v>31023.75</v>
      </c>
      <c r="I25" s="20">
        <f t="shared" si="2"/>
        <v>1.0686438583555926</v>
      </c>
      <c r="J25" s="61">
        <f t="shared" si="3"/>
        <v>29030.953350294563</v>
      </c>
      <c r="L25" s="34">
        <f t="shared" si="8"/>
        <v>8517.333064561597</v>
      </c>
      <c r="M25" s="59">
        <f t="shared" si="7"/>
        <v>39541.083064561593</v>
      </c>
      <c r="N25" s="34">
        <f t="shared" si="4"/>
        <v>37001.179350252954</v>
      </c>
    </row>
    <row r="26" spans="1:14" ht="15.75" thickBot="1" x14ac:dyDescent="0.3">
      <c r="A26" s="7">
        <v>1</v>
      </c>
      <c r="B26" s="8">
        <v>10</v>
      </c>
      <c r="C26" s="8">
        <v>9</v>
      </c>
      <c r="D26" s="9">
        <f t="shared" si="5"/>
        <v>40269</v>
      </c>
      <c r="E26" s="27">
        <f t="shared" si="6"/>
        <v>31023.75</v>
      </c>
      <c r="F26" s="26">
        <f t="shared" si="0"/>
        <v>0</v>
      </c>
      <c r="G26" s="27">
        <v>0</v>
      </c>
      <c r="H26" s="27">
        <f t="shared" si="1"/>
        <v>31023.75</v>
      </c>
      <c r="I26" s="20">
        <f t="shared" si="2"/>
        <v>1.0775492238418891</v>
      </c>
      <c r="J26" s="61">
        <f t="shared" si="3"/>
        <v>28791.02811599461</v>
      </c>
      <c r="L26" s="34">
        <f t="shared" si="8"/>
        <v>8552.8219523306034</v>
      </c>
      <c r="M26" s="59">
        <f t="shared" si="7"/>
        <v>39576.571952330603</v>
      </c>
      <c r="N26" s="34">
        <f t="shared" si="4"/>
        <v>36728.319297771355</v>
      </c>
    </row>
    <row r="27" spans="1:14" ht="15.75" thickBot="1" x14ac:dyDescent="0.3">
      <c r="A27" s="7">
        <v>1</v>
      </c>
      <c r="B27" s="8">
        <v>11</v>
      </c>
      <c r="C27" s="8">
        <v>10</v>
      </c>
      <c r="D27" s="9">
        <f t="shared" si="5"/>
        <v>40299</v>
      </c>
      <c r="E27" s="27">
        <f t="shared" si="6"/>
        <v>31023.75</v>
      </c>
      <c r="F27" s="26">
        <f t="shared" si="0"/>
        <v>0</v>
      </c>
      <c r="G27" s="27">
        <v>0</v>
      </c>
      <c r="H27" s="27">
        <f t="shared" si="1"/>
        <v>31023.75</v>
      </c>
      <c r="I27" s="20">
        <f t="shared" si="2"/>
        <v>1.0865288007072382</v>
      </c>
      <c r="J27" s="61">
        <f t="shared" si="3"/>
        <v>28553.085734870689</v>
      </c>
      <c r="L27" s="34">
        <f t="shared" si="8"/>
        <v>8588.4587104653147</v>
      </c>
      <c r="M27" s="59">
        <f t="shared" si="7"/>
        <v>39612.208710465318</v>
      </c>
      <c r="N27" s="34">
        <f t="shared" si="4"/>
        <v>36457.578192755798</v>
      </c>
    </row>
    <row r="28" spans="1:14" ht="15.75" thickBot="1" x14ac:dyDescent="0.3">
      <c r="A28" s="11">
        <v>1</v>
      </c>
      <c r="B28" s="12">
        <v>12</v>
      </c>
      <c r="C28" s="8">
        <v>11</v>
      </c>
      <c r="D28" s="13">
        <f t="shared" si="5"/>
        <v>40330</v>
      </c>
      <c r="E28" s="27">
        <f t="shared" si="6"/>
        <v>31023.75</v>
      </c>
      <c r="F28" s="26">
        <f t="shared" si="0"/>
        <v>0</v>
      </c>
      <c r="G28" s="28">
        <v>0</v>
      </c>
      <c r="H28" s="28">
        <f t="shared" si="1"/>
        <v>31023.75</v>
      </c>
      <c r="I28" s="20">
        <f t="shared" si="2"/>
        <v>1.0955832073797984</v>
      </c>
      <c r="J28" s="62">
        <f t="shared" si="3"/>
        <v>28317.109819706471</v>
      </c>
      <c r="L28" s="34">
        <f t="shared" si="8"/>
        <v>8624.2439550922536</v>
      </c>
      <c r="M28" s="59">
        <f t="shared" si="7"/>
        <v>39647.993955092257</v>
      </c>
      <c r="N28" s="34">
        <f t="shared" si="4"/>
        <v>36188.939085616847</v>
      </c>
    </row>
    <row r="29" spans="1:14" ht="15.75" thickBot="1" x14ac:dyDescent="0.3">
      <c r="A29" s="17">
        <v>2</v>
      </c>
      <c r="B29" s="18">
        <v>13</v>
      </c>
      <c r="C29" s="6">
        <v>12</v>
      </c>
      <c r="D29" s="19">
        <f t="shared" si="5"/>
        <v>40360</v>
      </c>
      <c r="E29" s="29">
        <f>$E$28*(1+$B$8)</f>
        <v>32574.9375</v>
      </c>
      <c r="F29" s="26">
        <f t="shared" si="0"/>
        <v>0</v>
      </c>
      <c r="G29" s="29">
        <v>0</v>
      </c>
      <c r="H29" s="29">
        <f t="shared" si="1"/>
        <v>32574.9375</v>
      </c>
      <c r="I29" s="20">
        <f t="shared" si="2"/>
        <v>1.1047130674412968</v>
      </c>
      <c r="J29" s="63">
        <f t="shared" si="3"/>
        <v>29487.238324653015</v>
      </c>
      <c r="L29" s="34">
        <f t="shared" si="8"/>
        <v>8660.1783049051373</v>
      </c>
      <c r="M29" s="59">
        <f t="shared" si="7"/>
        <v>41235.115804905137</v>
      </c>
      <c r="N29" s="34">
        <f t="shared" si="4"/>
        <v>37326.539370456325</v>
      </c>
    </row>
    <row r="30" spans="1:14" ht="15.75" thickBot="1" x14ac:dyDescent="0.3">
      <c r="A30" s="7">
        <v>2</v>
      </c>
      <c r="B30" s="8">
        <v>14</v>
      </c>
      <c r="C30" s="8">
        <v>13</v>
      </c>
      <c r="D30" s="9">
        <f t="shared" si="5"/>
        <v>40391</v>
      </c>
      <c r="E30" s="27">
        <f t="shared" ref="E30:E40" si="9">$E$28*(1+$B$8)</f>
        <v>32574.9375</v>
      </c>
      <c r="F30" s="26">
        <f t="shared" si="0"/>
        <v>0</v>
      </c>
      <c r="G30" s="27">
        <v>0</v>
      </c>
      <c r="H30" s="27">
        <f t="shared" si="1"/>
        <v>32574.9375</v>
      </c>
      <c r="I30" s="20">
        <f t="shared" si="2"/>
        <v>1.113919009669974</v>
      </c>
      <c r="J30" s="61">
        <f t="shared" si="3"/>
        <v>29243.54214015176</v>
      </c>
      <c r="L30" s="34">
        <f t="shared" si="8"/>
        <v>8696.2623811755748</v>
      </c>
      <c r="M30" s="59">
        <f t="shared" si="7"/>
        <v>41271.199881175577</v>
      </c>
      <c r="N30" s="34">
        <f t="shared" si="4"/>
        <v>37050.449379980673</v>
      </c>
    </row>
    <row r="31" spans="1:14" ht="15.75" thickBot="1" x14ac:dyDescent="0.3">
      <c r="A31" s="7">
        <v>2</v>
      </c>
      <c r="B31" s="8">
        <v>15</v>
      </c>
      <c r="C31" s="8">
        <v>14</v>
      </c>
      <c r="D31" s="9">
        <f t="shared" si="5"/>
        <v>40422</v>
      </c>
      <c r="E31" s="27">
        <f t="shared" si="9"/>
        <v>32574.9375</v>
      </c>
      <c r="F31" s="26">
        <f t="shared" si="0"/>
        <v>0</v>
      </c>
      <c r="G31" s="27">
        <v>0</v>
      </c>
      <c r="H31" s="27">
        <f t="shared" si="1"/>
        <v>32574.9375</v>
      </c>
      <c r="I31" s="20">
        <f t="shared" si="2"/>
        <v>1.1232016680838905</v>
      </c>
      <c r="J31" s="61">
        <f t="shared" si="3"/>
        <v>29001.85997370422</v>
      </c>
      <c r="L31" s="34">
        <f t="shared" si="8"/>
        <v>8732.4968077638059</v>
      </c>
      <c r="M31" s="59">
        <f t="shared" si="7"/>
        <v>41307.434307763804</v>
      </c>
      <c r="N31" s="34">
        <f t="shared" si="4"/>
        <v>36776.507266261113</v>
      </c>
    </row>
    <row r="32" spans="1:14" ht="15.75" thickBot="1" x14ac:dyDescent="0.3">
      <c r="A32" s="7">
        <v>2</v>
      </c>
      <c r="B32" s="8">
        <v>16</v>
      </c>
      <c r="C32" s="8">
        <v>15</v>
      </c>
      <c r="D32" s="9">
        <f t="shared" si="5"/>
        <v>40452</v>
      </c>
      <c r="E32" s="27">
        <f t="shared" si="9"/>
        <v>32574.9375</v>
      </c>
      <c r="F32" s="26">
        <f t="shared" si="0"/>
        <v>0</v>
      </c>
      <c r="G32" s="27">
        <v>0</v>
      </c>
      <c r="H32" s="27">
        <f t="shared" si="1"/>
        <v>32574.9375</v>
      </c>
      <c r="I32" s="20">
        <f t="shared" si="2"/>
        <v>1.1325616819845896</v>
      </c>
      <c r="J32" s="61">
        <f t="shared" si="3"/>
        <v>28762.175180533111</v>
      </c>
      <c r="L32" s="34">
        <f t="shared" si="8"/>
        <v>8768.8822111294885</v>
      </c>
      <c r="M32" s="59">
        <f t="shared" si="7"/>
        <v>41343.819711129487</v>
      </c>
      <c r="N32" s="34">
        <f t="shared" si="4"/>
        <v>36504.695831385223</v>
      </c>
    </row>
    <row r="33" spans="1:14" ht="15.75" thickBot="1" x14ac:dyDescent="0.3">
      <c r="A33" s="7">
        <v>2</v>
      </c>
      <c r="B33" s="8">
        <v>17</v>
      </c>
      <c r="C33" s="6">
        <v>16</v>
      </c>
      <c r="D33" s="9">
        <f t="shared" si="5"/>
        <v>40483</v>
      </c>
      <c r="E33" s="27">
        <f t="shared" si="9"/>
        <v>32574.9375</v>
      </c>
      <c r="F33" s="26">
        <f t="shared" si="0"/>
        <v>0</v>
      </c>
      <c r="G33" s="27">
        <v>0</v>
      </c>
      <c r="H33" s="27">
        <f t="shared" si="1"/>
        <v>32574.9375</v>
      </c>
      <c r="I33" s="20">
        <f t="shared" si="2"/>
        <v>1.1419996960011278</v>
      </c>
      <c r="J33" s="61">
        <f t="shared" si="3"/>
        <v>28524.47125342127</v>
      </c>
      <c r="L33" s="34">
        <f t="shared" si="8"/>
        <v>8805.4192203425282</v>
      </c>
      <c r="M33" s="59">
        <f t="shared" si="7"/>
        <v>41380.356720342526</v>
      </c>
      <c r="N33" s="34">
        <f t="shared" si="4"/>
        <v>36234.998017286387</v>
      </c>
    </row>
    <row r="34" spans="1:14" ht="15.75" thickBot="1" x14ac:dyDescent="0.3">
      <c r="A34" s="7">
        <v>2</v>
      </c>
      <c r="B34" s="8">
        <v>18</v>
      </c>
      <c r="C34" s="8">
        <v>17</v>
      </c>
      <c r="D34" s="9">
        <f t="shared" si="5"/>
        <v>40513</v>
      </c>
      <c r="E34" s="27">
        <f t="shared" si="9"/>
        <v>32574.9375</v>
      </c>
      <c r="F34" s="26">
        <f t="shared" si="0"/>
        <v>0</v>
      </c>
      <c r="G34" s="27">
        <v>0</v>
      </c>
      <c r="H34" s="27">
        <f t="shared" si="1"/>
        <v>32574.9375</v>
      </c>
      <c r="I34" s="20">
        <f t="shared" si="2"/>
        <v>1.1515163601344705</v>
      </c>
      <c r="J34" s="61">
        <f t="shared" si="3"/>
        <v>28288.731821574816</v>
      </c>
      <c r="L34" s="34">
        <f t="shared" si="8"/>
        <v>8842.1084670939545</v>
      </c>
      <c r="M34" s="59">
        <f t="shared" si="7"/>
        <v>41417.045967093953</v>
      </c>
      <c r="N34" s="34">
        <f t="shared" si="4"/>
        <v>35967.396904597517</v>
      </c>
    </row>
    <row r="35" spans="1:14" ht="15.75" thickBot="1" x14ac:dyDescent="0.3">
      <c r="A35" s="7">
        <v>2</v>
      </c>
      <c r="B35" s="8">
        <v>19</v>
      </c>
      <c r="C35" s="8">
        <v>18</v>
      </c>
      <c r="D35" s="9">
        <f t="shared" si="5"/>
        <v>40544</v>
      </c>
      <c r="E35" s="27">
        <f t="shared" si="9"/>
        <v>32574.9375</v>
      </c>
      <c r="F35" s="26">
        <f t="shared" si="0"/>
        <v>0</v>
      </c>
      <c r="G35" s="27">
        <v>0</v>
      </c>
      <c r="H35" s="27">
        <f t="shared" si="1"/>
        <v>32574.9375</v>
      </c>
      <c r="I35" s="20">
        <f t="shared" si="2"/>
        <v>1.1611123298022579</v>
      </c>
      <c r="J35" s="61">
        <f t="shared" si="3"/>
        <v>28054.940649495682</v>
      </c>
      <c r="L35" s="34">
        <f t="shared" si="8"/>
        <v>8878.9505857068452</v>
      </c>
      <c r="M35" s="59">
        <f t="shared" si="7"/>
        <v>41453.888085706843</v>
      </c>
      <c r="N35" s="34">
        <f t="shared" si="4"/>
        <v>35701.875711514156</v>
      </c>
    </row>
    <row r="36" spans="1:14" ht="15.75" thickBot="1" x14ac:dyDescent="0.3">
      <c r="A36" s="7">
        <v>2</v>
      </c>
      <c r="B36" s="8">
        <v>20</v>
      </c>
      <c r="C36" s="8">
        <v>19</v>
      </c>
      <c r="D36" s="9">
        <f t="shared" si="5"/>
        <v>40575</v>
      </c>
      <c r="E36" s="27">
        <f t="shared" si="9"/>
        <v>32574.9375</v>
      </c>
      <c r="F36" s="26">
        <f t="shared" si="0"/>
        <v>0</v>
      </c>
      <c r="G36" s="27">
        <v>0</v>
      </c>
      <c r="H36" s="27">
        <f t="shared" si="1"/>
        <v>32574.9375</v>
      </c>
      <c r="I36" s="20">
        <f t="shared" si="2"/>
        <v>1.1707882658839432</v>
      </c>
      <c r="J36" s="61">
        <f t="shared" si="3"/>
        <v>27823.081635863487</v>
      </c>
      <c r="L36" s="34">
        <f t="shared" si="8"/>
        <v>8915.9462131472901</v>
      </c>
      <c r="M36" s="59">
        <f t="shared" si="7"/>
        <v>41490.88371314729</v>
      </c>
      <c r="N36" s="34">
        <f t="shared" si="4"/>
        <v>35438.417792667009</v>
      </c>
    </row>
    <row r="37" spans="1:14" ht="15.75" thickBot="1" x14ac:dyDescent="0.3">
      <c r="A37" s="7">
        <v>2</v>
      </c>
      <c r="B37" s="8">
        <v>21</v>
      </c>
      <c r="C37" s="6">
        <v>20</v>
      </c>
      <c r="D37" s="9">
        <f t="shared" si="5"/>
        <v>40603</v>
      </c>
      <c r="E37" s="27">
        <f t="shared" si="9"/>
        <v>32574.9375</v>
      </c>
      <c r="F37" s="26">
        <f t="shared" si="0"/>
        <v>0</v>
      </c>
      <c r="G37" s="27">
        <v>0</v>
      </c>
      <c r="H37" s="27">
        <f t="shared" si="1"/>
        <v>32574.9375</v>
      </c>
      <c r="I37" s="20">
        <f t="shared" si="2"/>
        <v>1.1805448347663092</v>
      </c>
      <c r="J37" s="61">
        <f t="shared" si="3"/>
        <v>27593.138812426605</v>
      </c>
      <c r="L37" s="34">
        <f t="shared" si="8"/>
        <v>8953.0959890354043</v>
      </c>
      <c r="M37" s="59">
        <f t="shared" si="7"/>
        <v>41528.033489035406</v>
      </c>
      <c r="N37" s="34">
        <f t="shared" si="4"/>
        <v>35177.006638003673</v>
      </c>
    </row>
    <row r="38" spans="1:14" ht="15.75" thickBot="1" x14ac:dyDescent="0.3">
      <c r="A38" s="7">
        <v>2</v>
      </c>
      <c r="B38" s="8">
        <v>22</v>
      </c>
      <c r="C38" s="8">
        <v>21</v>
      </c>
      <c r="D38" s="9">
        <f t="shared" si="5"/>
        <v>40634</v>
      </c>
      <c r="E38" s="27">
        <f t="shared" si="9"/>
        <v>32574.9375</v>
      </c>
      <c r="F38" s="26">
        <f t="shared" si="0"/>
        <v>0</v>
      </c>
      <c r="G38" s="27">
        <v>0</v>
      </c>
      <c r="H38" s="27">
        <f t="shared" si="1"/>
        <v>32574.9375</v>
      </c>
      <c r="I38" s="20">
        <f t="shared" si="2"/>
        <v>1.1903827083893617</v>
      </c>
      <c r="J38" s="61">
        <f>H38/I38</f>
        <v>27365.09634290242</v>
      </c>
      <c r="L38" s="34">
        <f t="shared" si="8"/>
        <v>8990.4005556563843</v>
      </c>
      <c r="M38" s="59">
        <f t="shared" si="7"/>
        <v>41565.338055656386</v>
      </c>
      <c r="N38" s="34">
        <f t="shared" si="4"/>
        <v>34917.625871679578</v>
      </c>
    </row>
    <row r="39" spans="1:14" ht="15.75" thickBot="1" x14ac:dyDescent="0.3">
      <c r="A39" s="7">
        <v>2</v>
      </c>
      <c r="B39" s="8">
        <v>23</v>
      </c>
      <c r="C39" s="8">
        <v>22</v>
      </c>
      <c r="D39" s="9">
        <f t="shared" si="5"/>
        <v>40664</v>
      </c>
      <c r="E39" s="27">
        <f t="shared" si="9"/>
        <v>32574.9375</v>
      </c>
      <c r="F39" s="26">
        <f t="shared" si="0"/>
        <v>0</v>
      </c>
      <c r="G39" s="27">
        <v>0</v>
      </c>
      <c r="H39" s="27">
        <f t="shared" si="1"/>
        <v>32574.9375</v>
      </c>
      <c r="I39" s="20">
        <f t="shared" si="2"/>
        <v>1.2003025642926066</v>
      </c>
      <c r="J39" s="61">
        <f t="shared" si="3"/>
        <v>27138.938521886692</v>
      </c>
      <c r="L39" s="34">
        <f t="shared" si="8"/>
        <v>9027.8605579716186</v>
      </c>
      <c r="M39" s="59">
        <f t="shared" si="7"/>
        <v>41602.798057971617</v>
      </c>
      <c r="N39" s="34">
        <f t="shared" si="4"/>
        <v>34660.259250958159</v>
      </c>
    </row>
    <row r="40" spans="1:14" ht="15.75" thickBot="1" x14ac:dyDescent="0.3">
      <c r="A40" s="11">
        <v>2</v>
      </c>
      <c r="B40" s="12">
        <v>24</v>
      </c>
      <c r="C40" s="8">
        <v>23</v>
      </c>
      <c r="D40" s="13">
        <f t="shared" si="5"/>
        <v>40695</v>
      </c>
      <c r="E40" s="28">
        <f t="shared" si="9"/>
        <v>32574.9375</v>
      </c>
      <c r="F40" s="26">
        <f t="shared" si="0"/>
        <v>0</v>
      </c>
      <c r="G40" s="28">
        <v>0</v>
      </c>
      <c r="H40" s="28">
        <f t="shared" si="1"/>
        <v>32574.9375</v>
      </c>
      <c r="I40" s="20">
        <f t="shared" si="2"/>
        <v>1.2103050856617115</v>
      </c>
      <c r="J40" s="62">
        <f t="shared" si="3"/>
        <v>26914.649773771929</v>
      </c>
      <c r="L40" s="34">
        <f t="shared" si="8"/>
        <v>9065.4766436298341</v>
      </c>
      <c r="M40" s="59">
        <f t="shared" si="7"/>
        <v>41640.414143629838</v>
      </c>
      <c r="N40" s="34">
        <f t="shared" si="4"/>
        <v>34404.890665119965</v>
      </c>
    </row>
    <row r="41" spans="1:14" ht="15.75" thickBot="1" x14ac:dyDescent="0.3">
      <c r="A41" s="17">
        <v>3</v>
      </c>
      <c r="B41" s="18">
        <v>25</v>
      </c>
      <c r="C41" s="6">
        <v>24</v>
      </c>
      <c r="D41" s="19">
        <f t="shared" si="5"/>
        <v>40725</v>
      </c>
      <c r="E41" s="29">
        <f>$E$40*(1+$B$8)</f>
        <v>34203.684375000004</v>
      </c>
      <c r="F41" s="26">
        <f t="shared" si="0"/>
        <v>0</v>
      </c>
      <c r="G41" s="29">
        <v>0</v>
      </c>
      <c r="H41" s="29">
        <f t="shared" si="1"/>
        <v>34203.684375000004</v>
      </c>
      <c r="I41" s="20">
        <f t="shared" si="2"/>
        <v>1.220390961375559</v>
      </c>
      <c r="J41" s="63">
        <f t="shared" si="3"/>
        <v>28026.82538425838</v>
      </c>
      <c r="L41" s="34">
        <f t="shared" si="8"/>
        <v>9103.2494629782923</v>
      </c>
      <c r="M41" s="59">
        <f t="shared" si="7"/>
        <v>43306.9338379783</v>
      </c>
      <c r="N41" s="34">
        <f t="shared" si="4"/>
        <v>35486.114866964483</v>
      </c>
    </row>
    <row r="42" spans="1:14" ht="15.75" thickBot="1" x14ac:dyDescent="0.3">
      <c r="A42" s="7">
        <v>3</v>
      </c>
      <c r="B42" s="8">
        <v>26</v>
      </c>
      <c r="C42" s="8">
        <v>25</v>
      </c>
      <c r="D42" s="9">
        <f>EDATE(D41,1)</f>
        <v>40756</v>
      </c>
      <c r="E42" s="27">
        <f t="shared" ref="E42:E52" si="10">$E$40*(1+$B$8)</f>
        <v>34203.684375000004</v>
      </c>
      <c r="F42" s="26">
        <f t="shared" si="0"/>
        <v>0</v>
      </c>
      <c r="G42" s="27">
        <v>0</v>
      </c>
      <c r="H42" s="27">
        <f t="shared" si="1"/>
        <v>34203.684375000004</v>
      </c>
      <c r="I42" s="20">
        <f t="shared" si="2"/>
        <v>1.2305608860536885</v>
      </c>
      <c r="J42" s="61">
        <f t="shared" si="3"/>
        <v>27795.198728190131</v>
      </c>
      <c r="L42" s="34">
        <f t="shared" si="8"/>
        <v>9141.1796690740357</v>
      </c>
      <c r="M42" s="59">
        <f t="shared" si="7"/>
        <v>43344.864044074042</v>
      </c>
      <c r="N42" s="34">
        <f t="shared" si="4"/>
        <v>35223.66470063712</v>
      </c>
    </row>
    <row r="43" spans="1:14" ht="15.75" thickBot="1" x14ac:dyDescent="0.3">
      <c r="A43" s="7">
        <v>3</v>
      </c>
      <c r="B43" s="8">
        <v>27</v>
      </c>
      <c r="C43" s="8">
        <v>26</v>
      </c>
      <c r="D43" s="9">
        <f t="shared" si="5"/>
        <v>40787</v>
      </c>
      <c r="E43" s="27">
        <f t="shared" si="10"/>
        <v>34203.684375000004</v>
      </c>
      <c r="F43" s="26">
        <f t="shared" si="0"/>
        <v>0</v>
      </c>
      <c r="G43" s="27">
        <v>0</v>
      </c>
      <c r="H43" s="27">
        <f t="shared" si="1"/>
        <v>34203.684375000004</v>
      </c>
      <c r="I43" s="20">
        <f t="shared" si="2"/>
        <v>1.240815560104136</v>
      </c>
      <c r="J43" s="61">
        <f t="shared" si="3"/>
        <v>27565.486342006741</v>
      </c>
      <c r="L43" s="34">
        <f t="shared" si="8"/>
        <v>9179.2679176951769</v>
      </c>
      <c r="M43" s="59">
        <f t="shared" si="7"/>
        <v>43382.952292695183</v>
      </c>
      <c r="N43" s="34">
        <f t="shared" si="4"/>
        <v>34963.256174071714</v>
      </c>
    </row>
    <row r="44" spans="1:14" ht="15.75" thickBot="1" x14ac:dyDescent="0.3">
      <c r="A44" s="7">
        <v>3</v>
      </c>
      <c r="B44" s="8">
        <v>28</v>
      </c>
      <c r="C44" s="8">
        <v>27</v>
      </c>
      <c r="D44" s="9">
        <f t="shared" si="5"/>
        <v>40817</v>
      </c>
      <c r="E44" s="27">
        <f t="shared" si="10"/>
        <v>34203.684375000004</v>
      </c>
      <c r="F44" s="26">
        <f t="shared" si="0"/>
        <v>0</v>
      </c>
      <c r="G44" s="27">
        <v>0</v>
      </c>
      <c r="H44" s="27">
        <f t="shared" si="1"/>
        <v>34203.684375000004</v>
      </c>
      <c r="I44" s="20">
        <f t="shared" si="2"/>
        <v>1.2511556897716705</v>
      </c>
      <c r="J44" s="61">
        <f t="shared" si="3"/>
        <v>27337.67240529594</v>
      </c>
      <c r="L44" s="34">
        <f t="shared" si="8"/>
        <v>9217.5148673522399</v>
      </c>
      <c r="M44" s="59">
        <f t="shared" si="7"/>
        <v>43421.199242352246</v>
      </c>
      <c r="N44" s="34">
        <f t="shared" si="4"/>
        <v>34704.872940534195</v>
      </c>
    </row>
    <row r="45" spans="1:14" ht="15.75" thickBot="1" x14ac:dyDescent="0.3">
      <c r="A45" s="7">
        <v>3</v>
      </c>
      <c r="B45" s="8">
        <v>29</v>
      </c>
      <c r="C45" s="6">
        <v>28</v>
      </c>
      <c r="D45" s="9">
        <f t="shared" si="5"/>
        <v>40848</v>
      </c>
      <c r="E45" s="27">
        <f t="shared" si="10"/>
        <v>34203.684375000004</v>
      </c>
      <c r="F45" s="26">
        <f t="shared" si="0"/>
        <v>0</v>
      </c>
      <c r="G45" s="27">
        <v>0</v>
      </c>
      <c r="H45" s="27">
        <f t="shared" si="1"/>
        <v>34203.684375000004</v>
      </c>
      <c r="I45" s="20">
        <f t="shared" si="2"/>
        <v>1.2615819871864344</v>
      </c>
      <c r="J45" s="61">
        <f t="shared" si="3"/>
        <v>27111.741228392668</v>
      </c>
      <c r="L45" s="34">
        <f t="shared" si="8"/>
        <v>9255.9211792995411</v>
      </c>
      <c r="M45" s="59">
        <f t="shared" si="7"/>
        <v>43459.605554299545</v>
      </c>
      <c r="N45" s="34">
        <f t="shared" si="4"/>
        <v>34448.498786212585</v>
      </c>
    </row>
    <row r="46" spans="1:14" ht="15.75" thickBot="1" x14ac:dyDescent="0.3">
      <c r="A46" s="7">
        <v>3</v>
      </c>
      <c r="B46" s="8">
        <v>30</v>
      </c>
      <c r="C46" s="8">
        <v>29</v>
      </c>
      <c r="D46" s="9">
        <f t="shared" si="5"/>
        <v>40878</v>
      </c>
      <c r="E46" s="27">
        <f t="shared" si="10"/>
        <v>34203.684375000004</v>
      </c>
      <c r="F46" s="26">
        <f t="shared" si="0"/>
        <v>0</v>
      </c>
      <c r="G46" s="27">
        <v>0</v>
      </c>
      <c r="H46" s="27">
        <f t="shared" si="1"/>
        <v>34203.684375000004</v>
      </c>
      <c r="I46" s="20">
        <f t="shared" si="2"/>
        <v>1.2720951704129877</v>
      </c>
      <c r="J46" s="61">
        <f t="shared" si="3"/>
        <v>26887.677251298519</v>
      </c>
      <c r="L46" s="34">
        <f t="shared" si="8"/>
        <v>9294.4875175466223</v>
      </c>
      <c r="M46" s="59">
        <f t="shared" si="7"/>
        <v>43498.171892546627</v>
      </c>
      <c r="N46" s="34">
        <f t="shared" si="4"/>
        <v>34194.117629127446</v>
      </c>
    </row>
    <row r="47" spans="1:14" ht="15.75" thickBot="1" x14ac:dyDescent="0.3">
      <c r="A47" s="7">
        <v>3</v>
      </c>
      <c r="B47" s="8">
        <v>31</v>
      </c>
      <c r="C47" s="8">
        <v>30</v>
      </c>
      <c r="D47" s="9">
        <f t="shared" si="5"/>
        <v>40909</v>
      </c>
      <c r="E47" s="27">
        <f t="shared" si="10"/>
        <v>34203.684375000004</v>
      </c>
      <c r="F47" s="26">
        <f t="shared" si="0"/>
        <v>0</v>
      </c>
      <c r="G47" s="27">
        <v>0</v>
      </c>
      <c r="H47" s="27">
        <f t="shared" si="1"/>
        <v>34203.684375000004</v>
      </c>
      <c r="I47" s="20">
        <f t="shared" si="2"/>
        <v>1.2826959634997628</v>
      </c>
      <c r="J47" s="61">
        <f t="shared" si="3"/>
        <v>26665.4650426101</v>
      </c>
      <c r="L47" s="34">
        <f t="shared" si="8"/>
        <v>9333.2145488697333</v>
      </c>
      <c r="M47" s="59">
        <f t="shared" si="7"/>
        <v>43536.89892386974</v>
      </c>
      <c r="N47" s="34">
        <f t="shared" si="4"/>
        <v>33941.713518051307</v>
      </c>
    </row>
    <row r="48" spans="1:14" ht="15.75" thickBot="1" x14ac:dyDescent="0.3">
      <c r="A48" s="7">
        <v>3</v>
      </c>
      <c r="B48" s="8">
        <v>32</v>
      </c>
      <c r="C48" s="8">
        <v>31</v>
      </c>
      <c r="D48" s="9">
        <f t="shared" si="5"/>
        <v>40940</v>
      </c>
      <c r="E48" s="27">
        <f t="shared" si="10"/>
        <v>34203.684375000004</v>
      </c>
      <c r="F48" s="26">
        <f t="shared" si="0"/>
        <v>0</v>
      </c>
      <c r="G48" s="27">
        <v>0</v>
      </c>
      <c r="H48" s="27">
        <f t="shared" si="1"/>
        <v>34203.684375000004</v>
      </c>
      <c r="I48" s="20">
        <f t="shared" si="2"/>
        <v>1.2933850965289273</v>
      </c>
      <c r="J48" s="61">
        <f t="shared" si="3"/>
        <v>26445.0892984563</v>
      </c>
      <c r="L48" s="34">
        <f t="shared" si="8"/>
        <v>9372.1029428233578</v>
      </c>
      <c r="M48" s="59">
        <f t="shared" si="7"/>
        <v>43575.787317823364</v>
      </c>
      <c r="N48" s="34">
        <f t="shared" si="4"/>
        <v>33691.270631437008</v>
      </c>
    </row>
    <row r="49" spans="1:14" ht="15.75" thickBot="1" x14ac:dyDescent="0.3">
      <c r="A49" s="7">
        <v>3</v>
      </c>
      <c r="B49" s="8">
        <v>33</v>
      </c>
      <c r="C49" s="6">
        <v>32</v>
      </c>
      <c r="D49" s="9">
        <f t="shared" si="5"/>
        <v>40969</v>
      </c>
      <c r="E49" s="27">
        <f t="shared" si="10"/>
        <v>34203.684375000004</v>
      </c>
      <c r="F49" s="26">
        <f t="shared" si="0"/>
        <v>0</v>
      </c>
      <c r="G49" s="27">
        <v>0</v>
      </c>
      <c r="H49" s="27">
        <f t="shared" si="1"/>
        <v>34203.684375000004</v>
      </c>
      <c r="I49" s="20">
        <f t="shared" si="2"/>
        <v>1.3041633056666684</v>
      </c>
      <c r="J49" s="61">
        <f t="shared" si="3"/>
        <v>26226.534841444263</v>
      </c>
      <c r="L49" s="34">
        <f t="shared" si="8"/>
        <v>9411.1533717517887</v>
      </c>
      <c r="M49" s="59">
        <f t="shared" si="7"/>
        <v>43614.837746751793</v>
      </c>
      <c r="N49" s="34">
        <f t="shared" si="4"/>
        <v>33442.773276354797</v>
      </c>
    </row>
    <row r="50" spans="1:14" ht="15.75" thickBot="1" x14ac:dyDescent="0.3">
      <c r="A50" s="7">
        <v>3</v>
      </c>
      <c r="B50" s="8">
        <v>34</v>
      </c>
      <c r="C50" s="8">
        <v>33</v>
      </c>
      <c r="D50" s="9">
        <f t="shared" si="5"/>
        <v>41000</v>
      </c>
      <c r="E50" s="27">
        <f t="shared" si="10"/>
        <v>34203.684375000004</v>
      </c>
      <c r="F50" s="26">
        <f t="shared" si="0"/>
        <v>0</v>
      </c>
      <c r="G50" s="27">
        <v>0</v>
      </c>
      <c r="H50" s="27">
        <f t="shared" si="1"/>
        <v>34203.684375000004</v>
      </c>
      <c r="I50" s="20">
        <f t="shared" si="2"/>
        <v>1.3150313332138905</v>
      </c>
      <c r="J50" s="61">
        <f t="shared" si="3"/>
        <v>26009.786619614148</v>
      </c>
      <c r="L50" s="34">
        <f t="shared" si="8"/>
        <v>9450.3665108007535</v>
      </c>
      <c r="M50" s="59">
        <f t="shared" si="7"/>
        <v>43654.05088580076</v>
      </c>
      <c r="N50" s="34">
        <f t="shared" si="4"/>
        <v>33196.205887438278</v>
      </c>
    </row>
    <row r="51" spans="1:14" ht="15.75" thickBot="1" x14ac:dyDescent="0.3">
      <c r="A51" s="7">
        <v>3</v>
      </c>
      <c r="B51" s="8">
        <v>35</v>
      </c>
      <c r="C51" s="8">
        <v>34</v>
      </c>
      <c r="D51" s="9">
        <f t="shared" si="5"/>
        <v>41030</v>
      </c>
      <c r="E51" s="27">
        <f t="shared" si="10"/>
        <v>34203.684375000004</v>
      </c>
      <c r="F51" s="26">
        <f t="shared" si="0"/>
        <v>0</v>
      </c>
      <c r="G51" s="27">
        <v>0</v>
      </c>
      <c r="H51" s="27">
        <f t="shared" si="1"/>
        <v>34203.684375000004</v>
      </c>
      <c r="I51" s="20">
        <f t="shared" si="2"/>
        <v>1.3259899276573397</v>
      </c>
      <c r="J51" s="61">
        <f t="shared" si="3"/>
        <v>25794.829705402459</v>
      </c>
      <c r="L51" s="34">
        <f t="shared" si="8"/>
        <v>9489.743037929089</v>
      </c>
      <c r="M51" s="59">
        <f t="shared" si="7"/>
        <v>43693.427412929093</v>
      </c>
      <c r="N51" s="34">
        <f t="shared" si="4"/>
        <v>32951.553025838883</v>
      </c>
    </row>
    <row r="52" spans="1:14" ht="15.75" thickBot="1" x14ac:dyDescent="0.3">
      <c r="A52" s="11">
        <v>3</v>
      </c>
      <c r="B52" s="12">
        <v>36</v>
      </c>
      <c r="C52" s="8">
        <v>35</v>
      </c>
      <c r="D52" s="13">
        <f t="shared" si="5"/>
        <v>41061</v>
      </c>
      <c r="E52" s="28">
        <f t="shared" si="10"/>
        <v>34203.684375000004</v>
      </c>
      <c r="F52" s="26">
        <f t="shared" si="0"/>
        <v>0</v>
      </c>
      <c r="G52" s="28">
        <v>0</v>
      </c>
      <c r="H52" s="28">
        <f t="shared" si="1"/>
        <v>34203.684375000004</v>
      </c>
      <c r="I52" s="20">
        <f t="shared" si="2"/>
        <v>1.3370398437211506</v>
      </c>
      <c r="J52" s="62">
        <f t="shared" si="3"/>
        <v>25581.649294614013</v>
      </c>
      <c r="L52" s="34">
        <f t="shared" si="8"/>
        <v>9529.2836339204605</v>
      </c>
      <c r="M52" s="59">
        <f t="shared" si="7"/>
        <v>43732.968008920463</v>
      </c>
      <c r="N52" s="34">
        <f t="shared" si="4"/>
        <v>32708.799378189131</v>
      </c>
    </row>
    <row r="53" spans="1:14" ht="15.75" thickBot="1" x14ac:dyDescent="0.3">
      <c r="A53" s="17">
        <v>4</v>
      </c>
      <c r="B53" s="18">
        <v>37</v>
      </c>
      <c r="C53" s="6">
        <v>36</v>
      </c>
      <c r="D53" s="19">
        <f t="shared" si="5"/>
        <v>41091</v>
      </c>
      <c r="E53" s="29">
        <f>$E$52*(1+$B$8)</f>
        <v>35913.868593750005</v>
      </c>
      <c r="F53" s="26">
        <f t="shared" si="0"/>
        <v>0</v>
      </c>
      <c r="G53" s="29">
        <v>0</v>
      </c>
      <c r="H53" s="29">
        <f t="shared" si="1"/>
        <v>35913.868593750005</v>
      </c>
      <c r="I53" s="20">
        <f t="shared" si="2"/>
        <v>1.3481818424188268</v>
      </c>
      <c r="J53" s="63">
        <f t="shared" si="3"/>
        <v>26638.742240672447</v>
      </c>
      <c r="L53" s="34">
        <f t="shared" si="8"/>
        <v>9568.9889823951289</v>
      </c>
      <c r="M53" s="59">
        <f t="shared" si="7"/>
        <v>45482.857576145136</v>
      </c>
      <c r="N53" s="34">
        <f t="shared" si="4"/>
        <v>33736.441290844363</v>
      </c>
    </row>
    <row r="54" spans="1:14" ht="15.75" thickBot="1" x14ac:dyDescent="0.3">
      <c r="A54" s="7">
        <v>4</v>
      </c>
      <c r="B54" s="8">
        <v>38</v>
      </c>
      <c r="C54" s="8">
        <v>37</v>
      </c>
      <c r="D54" s="9">
        <f t="shared" si="5"/>
        <v>41122</v>
      </c>
      <c r="E54" s="27">
        <f t="shared" ref="E54:E64" si="11">$E$52*(1+$B$8)</f>
        <v>35913.868593750005</v>
      </c>
      <c r="F54" s="26">
        <f t="shared" si="0"/>
        <v>0</v>
      </c>
      <c r="G54" s="27">
        <v>0</v>
      </c>
      <c r="H54" s="27">
        <f t="shared" si="1"/>
        <v>35913.868593750005</v>
      </c>
      <c r="I54" s="20">
        <f t="shared" si="2"/>
        <v>1.3594166911056502</v>
      </c>
      <c r="J54" s="61">
        <f t="shared" si="3"/>
        <v>26418.587346121436</v>
      </c>
      <c r="L54" s="34">
        <f t="shared" si="8"/>
        <v>9608.8597698217745</v>
      </c>
      <c r="M54" s="59">
        <f t="shared" si="7"/>
        <v>45522.728363571776</v>
      </c>
      <c r="N54" s="34">
        <f t="shared" si="4"/>
        <v>33486.95706137528</v>
      </c>
    </row>
    <row r="55" spans="1:14" ht="15.75" thickBot="1" x14ac:dyDescent="0.3">
      <c r="A55" s="7">
        <v>4</v>
      </c>
      <c r="B55" s="8">
        <v>39</v>
      </c>
      <c r="C55" s="8">
        <v>38</v>
      </c>
      <c r="D55" s="9">
        <f t="shared" si="5"/>
        <v>41153</v>
      </c>
      <c r="E55" s="27">
        <f t="shared" si="11"/>
        <v>35913.868593750005</v>
      </c>
      <c r="F55" s="26">
        <f t="shared" si="0"/>
        <v>0</v>
      </c>
      <c r="G55" s="27">
        <v>0</v>
      </c>
      <c r="H55" s="27">
        <f t="shared" si="1"/>
        <v>35913.868593750005</v>
      </c>
      <c r="I55" s="20">
        <f t="shared" si="2"/>
        <v>1.3707451635315309</v>
      </c>
      <c r="J55" s="61">
        <f t="shared" si="3"/>
        <v>26200.251913508859</v>
      </c>
      <c r="L55" s="34">
        <f t="shared" si="8"/>
        <v>9648.8966855293656</v>
      </c>
      <c r="M55" s="59">
        <f t="shared" si="7"/>
        <v>45562.765279279367</v>
      </c>
      <c r="N55" s="34">
        <f t="shared" si="4"/>
        <v>33239.413489443476</v>
      </c>
    </row>
    <row r="56" spans="1:14" ht="15.75" thickBot="1" x14ac:dyDescent="0.3">
      <c r="A56" s="7">
        <v>4</v>
      </c>
      <c r="B56" s="8">
        <v>40</v>
      </c>
      <c r="C56" s="8">
        <v>39</v>
      </c>
      <c r="D56" s="9">
        <f t="shared" si="5"/>
        <v>41183</v>
      </c>
      <c r="E56" s="27">
        <f t="shared" si="11"/>
        <v>35913.868593750005</v>
      </c>
      <c r="F56" s="26">
        <f t="shared" si="0"/>
        <v>0</v>
      </c>
      <c r="G56" s="27">
        <v>0</v>
      </c>
      <c r="H56" s="27">
        <f t="shared" si="1"/>
        <v>35913.868593750005</v>
      </c>
      <c r="I56" s="20">
        <f t="shared" si="2"/>
        <v>1.3821680398942933</v>
      </c>
      <c r="J56" s="61">
        <f t="shared" si="3"/>
        <v>25983.720905959206</v>
      </c>
      <c r="L56" s="34">
        <f t="shared" si="8"/>
        <v>9689.1004217190712</v>
      </c>
      <c r="M56" s="59">
        <f t="shared" si="7"/>
        <v>45602.969015469076</v>
      </c>
      <c r="N56" s="34">
        <f t="shared" si="4"/>
        <v>32993.795037365169</v>
      </c>
    </row>
    <row r="57" spans="1:14" ht="15.75" thickBot="1" x14ac:dyDescent="0.3">
      <c r="A57" s="7">
        <v>4</v>
      </c>
      <c r="B57" s="8">
        <v>41</v>
      </c>
      <c r="C57" s="6">
        <v>40</v>
      </c>
      <c r="D57" s="9">
        <f t="shared" si="5"/>
        <v>41214</v>
      </c>
      <c r="E57" s="27">
        <f t="shared" si="11"/>
        <v>35913.868593750005</v>
      </c>
      <c r="F57" s="26">
        <f t="shared" si="0"/>
        <v>0</v>
      </c>
      <c r="G57" s="27">
        <v>0</v>
      </c>
      <c r="H57" s="27">
        <f t="shared" si="1"/>
        <v>35913.868593750005</v>
      </c>
      <c r="I57" s="20">
        <f t="shared" si="2"/>
        <v>1.3936861068934125</v>
      </c>
      <c r="J57" s="61">
        <f t="shared" si="3"/>
        <v>25768.979410868629</v>
      </c>
      <c r="L57" s="34">
        <f t="shared" si="8"/>
        <v>9729.4716734762333</v>
      </c>
      <c r="M57" s="59">
        <f t="shared" si="7"/>
        <v>45643.340267226238</v>
      </c>
      <c r="N57" s="34">
        <f t="shared" si="4"/>
        <v>32750.086293797707</v>
      </c>
    </row>
    <row r="58" spans="1:14" ht="15.75" thickBot="1" x14ac:dyDescent="0.3">
      <c r="A58" s="7">
        <v>4</v>
      </c>
      <c r="B58" s="8">
        <v>42</v>
      </c>
      <c r="C58" s="8">
        <v>41</v>
      </c>
      <c r="D58" s="9">
        <f t="shared" si="5"/>
        <v>41244</v>
      </c>
      <c r="E58" s="27">
        <f t="shared" si="11"/>
        <v>35913.868593750005</v>
      </c>
      <c r="F58" s="26">
        <f t="shared" si="0"/>
        <v>0</v>
      </c>
      <c r="G58" s="27">
        <v>0</v>
      </c>
      <c r="H58" s="27">
        <f t="shared" si="1"/>
        <v>35913.868593750005</v>
      </c>
      <c r="I58" s="20">
        <f t="shared" si="2"/>
        <v>1.4053001577841908</v>
      </c>
      <c r="J58" s="61">
        <f t="shared" si="3"/>
        <v>25556.012638877983</v>
      </c>
      <c r="L58" s="34">
        <f t="shared" si="8"/>
        <v>9770.0111387823836</v>
      </c>
      <c r="M58" s="59">
        <f t="shared" si="7"/>
        <v>45683.87973253239</v>
      </c>
      <c r="N58" s="34">
        <f t="shared" si="4"/>
        <v>32508.271972704049</v>
      </c>
    </row>
    <row r="59" spans="1:14" ht="15.75" thickBot="1" x14ac:dyDescent="0.3">
      <c r="A59" s="7">
        <v>4</v>
      </c>
      <c r="B59" s="8">
        <v>43</v>
      </c>
      <c r="C59" s="8">
        <v>42</v>
      </c>
      <c r="D59" s="9">
        <f t="shared" si="5"/>
        <v>41275</v>
      </c>
      <c r="E59" s="27">
        <f t="shared" si="11"/>
        <v>35913.868593750005</v>
      </c>
      <c r="F59" s="26">
        <f t="shared" si="0"/>
        <v>0</v>
      </c>
      <c r="G59" s="27">
        <v>0</v>
      </c>
      <c r="H59" s="27">
        <f t="shared" si="1"/>
        <v>35913.868593750005</v>
      </c>
      <c r="I59" s="20">
        <f t="shared" si="2"/>
        <v>1.4170109924323926</v>
      </c>
      <c r="J59" s="61">
        <f>H59/I59</f>
        <v>25344.805922854197</v>
      </c>
      <c r="L59" s="34">
        <f t="shared" si="8"/>
        <v>9810.7195185273104</v>
      </c>
      <c r="M59" s="59">
        <f t="shared" si="7"/>
        <v>45724.588112277313</v>
      </c>
      <c r="N59" s="34">
        <f t="shared" si="4"/>
        <v>32268.336912325605</v>
      </c>
    </row>
    <row r="60" spans="1:14" ht="15.75" thickBot="1" x14ac:dyDescent="0.3">
      <c r="A60" s="7">
        <v>4</v>
      </c>
      <c r="B60" s="8">
        <v>44</v>
      </c>
      <c r="C60" s="8">
        <v>43</v>
      </c>
      <c r="D60" s="9">
        <f t="shared" si="5"/>
        <v>41306</v>
      </c>
      <c r="E60" s="27">
        <f t="shared" si="11"/>
        <v>35913.868593750005</v>
      </c>
      <c r="F60" s="26">
        <f t="shared" si="0"/>
        <v>0</v>
      </c>
      <c r="G60" s="27">
        <v>0</v>
      </c>
      <c r="H60" s="27">
        <f t="shared" si="1"/>
        <v>35913.868593750005</v>
      </c>
      <c r="I60" s="20">
        <f t="shared" si="2"/>
        <v>1.4288194173693289</v>
      </c>
      <c r="J60" s="61">
        <f t="shared" si="3"/>
        <v>25135.344716880198</v>
      </c>
      <c r="L60" s="34">
        <f t="shared" si="8"/>
        <v>9851.5975165211748</v>
      </c>
      <c r="M60" s="59">
        <f t="shared" si="7"/>
        <v>45765.466110271183</v>
      </c>
      <c r="N60" s="34">
        <f t="shared" si="4"/>
        <v>32030.266074163716</v>
      </c>
    </row>
    <row r="61" spans="1:14" ht="15.75" thickBot="1" x14ac:dyDescent="0.3">
      <c r="A61" s="7">
        <v>4</v>
      </c>
      <c r="B61" s="8">
        <v>45</v>
      </c>
      <c r="C61" s="6">
        <v>44</v>
      </c>
      <c r="D61" s="9">
        <f t="shared" si="5"/>
        <v>41334</v>
      </c>
      <c r="E61" s="27">
        <f t="shared" si="11"/>
        <v>35913.868593750005</v>
      </c>
      <c r="F61" s="26">
        <f t="shared" si="0"/>
        <v>0</v>
      </c>
      <c r="G61" s="27">
        <v>0</v>
      </c>
      <c r="H61" s="27">
        <f t="shared" si="1"/>
        <v>35913.868593750005</v>
      </c>
      <c r="I61" s="20">
        <f t="shared" si="2"/>
        <v>1.4407262458474068</v>
      </c>
      <c r="J61" s="61">
        <f t="shared" si="3"/>
        <v>24927.614595253086</v>
      </c>
      <c r="L61" s="34">
        <f t="shared" si="8"/>
        <v>9892.6458395066802</v>
      </c>
      <c r="M61" s="59">
        <f t="shared" si="7"/>
        <v>45806.514433256685</v>
      </c>
      <c r="N61" s="34">
        <f t="shared" si="4"/>
        <v>31794.044541969313</v>
      </c>
    </row>
    <row r="62" spans="1:14" ht="15.75" thickBot="1" x14ac:dyDescent="0.3">
      <c r="A62" s="7">
        <v>4</v>
      </c>
      <c r="B62" s="8">
        <v>46</v>
      </c>
      <c r="C62" s="8">
        <v>45</v>
      </c>
      <c r="D62" s="9">
        <f>EDATE(D61,1)</f>
        <v>41365</v>
      </c>
      <c r="E62" s="27">
        <f t="shared" si="11"/>
        <v>35913.868593750005</v>
      </c>
      <c r="F62" s="26">
        <f t="shared" si="0"/>
        <v>0</v>
      </c>
      <c r="G62" s="27">
        <v>0</v>
      </c>
      <c r="H62" s="27">
        <f t="shared" si="1"/>
        <v>35913.868593750005</v>
      </c>
      <c r="I62" s="20">
        <f t="shared" si="2"/>
        <v>1.4527322978961348</v>
      </c>
      <c r="J62" s="61">
        <f t="shared" si="3"/>
        <v>24721.601251490672</v>
      </c>
      <c r="L62" s="34">
        <f t="shared" si="8"/>
        <v>9933.8651971712916</v>
      </c>
      <c r="M62" s="59">
        <f t="shared" si="7"/>
        <v>45847.733790921295</v>
      </c>
      <c r="N62" s="34">
        <f t="shared" si="4"/>
        <v>31559.65752074113</v>
      </c>
    </row>
    <row r="63" spans="1:14" ht="15.75" thickBot="1" x14ac:dyDescent="0.3">
      <c r="A63" s="7">
        <v>4</v>
      </c>
      <c r="B63" s="8">
        <v>47</v>
      </c>
      <c r="C63" s="8">
        <v>46</v>
      </c>
      <c r="D63" s="9">
        <f t="shared" si="5"/>
        <v>41395</v>
      </c>
      <c r="E63" s="27">
        <f>$E$52*(1+$B$8)</f>
        <v>35913.868593750005</v>
      </c>
      <c r="F63" s="26">
        <f t="shared" si="0"/>
        <v>0</v>
      </c>
      <c r="G63" s="27">
        <v>0</v>
      </c>
      <c r="H63" s="27">
        <f t="shared" si="1"/>
        <v>35913.868593750005</v>
      </c>
      <c r="I63" s="20">
        <f t="shared" si="2"/>
        <v>1.4648384003786028</v>
      </c>
      <c r="J63" s="61">
        <f t="shared" si="3"/>
        <v>24517.290497346115</v>
      </c>
      <c r="L63" s="34">
        <f t="shared" si="8"/>
        <v>9975.2563021595051</v>
      </c>
      <c r="M63" s="59">
        <f t="shared" si="7"/>
        <v>45889.12489590951</v>
      </c>
      <c r="N63" s="34">
        <f t="shared" si="4"/>
        <v>31327.090335731904</v>
      </c>
    </row>
    <row r="64" spans="1:14" ht="15.75" thickBot="1" x14ac:dyDescent="0.3">
      <c r="A64" s="11">
        <v>4</v>
      </c>
      <c r="B64" s="12">
        <v>48</v>
      </c>
      <c r="C64" s="8">
        <v>47</v>
      </c>
      <c r="D64" s="13">
        <f t="shared" si="5"/>
        <v>41426</v>
      </c>
      <c r="E64" s="28">
        <f t="shared" si="11"/>
        <v>35913.868593750005</v>
      </c>
      <c r="F64" s="26">
        <f t="shared" si="0"/>
        <v>0</v>
      </c>
      <c r="G64" s="28">
        <v>0</v>
      </c>
      <c r="H64" s="28">
        <f t="shared" si="1"/>
        <v>35913.868593750005</v>
      </c>
      <c r="I64" s="20">
        <f t="shared" si="2"/>
        <v>1.4770453870484244</v>
      </c>
      <c r="J64" s="62">
        <f t="shared" si="3"/>
        <v>24314.668261830862</v>
      </c>
      <c r="L64" s="34">
        <f t="shared" si="8"/>
        <v>10016.81987008517</v>
      </c>
      <c r="M64" s="59">
        <f t="shared" si="7"/>
        <v>45930.688463835177</v>
      </c>
      <c r="N64" s="34">
        <f t="shared" si="4"/>
        <v>31096.328431462993</v>
      </c>
    </row>
    <row r="65" spans="1:14" ht="15.75" thickBot="1" x14ac:dyDescent="0.3">
      <c r="A65" s="17">
        <v>5</v>
      </c>
      <c r="B65" s="18">
        <v>49</v>
      </c>
      <c r="C65" s="6">
        <v>48</v>
      </c>
      <c r="D65" s="19">
        <f t="shared" si="5"/>
        <v>41456</v>
      </c>
      <c r="E65" s="29">
        <f>$E$64*(1+$B$8)</f>
        <v>37709.562023437509</v>
      </c>
      <c r="F65" s="26">
        <f t="shared" si="0"/>
        <v>0</v>
      </c>
      <c r="G65" s="29">
        <v>0</v>
      </c>
      <c r="H65" s="29">
        <f t="shared" si="1"/>
        <v>37709.562023437509</v>
      </c>
      <c r="I65" s="20">
        <f t="shared" si="2"/>
        <v>1.4893540986071612</v>
      </c>
      <c r="J65" s="63">
        <f t="shared" si="3"/>
        <v>25319.406619757759</v>
      </c>
      <c r="L65" s="34">
        <f t="shared" si="8"/>
        <v>10058.556619543859</v>
      </c>
      <c r="M65" s="59">
        <f t="shared" si="7"/>
        <v>47768.118642981368</v>
      </c>
      <c r="N65" s="34">
        <f t="shared" si="4"/>
        <v>32073.043400259179</v>
      </c>
    </row>
    <row r="66" spans="1:14" ht="15.75" thickBot="1" x14ac:dyDescent="0.3">
      <c r="A66" s="7">
        <v>5</v>
      </c>
      <c r="B66" s="8">
        <v>50</v>
      </c>
      <c r="C66" s="8">
        <v>49</v>
      </c>
      <c r="D66" s="9">
        <f t="shared" si="5"/>
        <v>41487</v>
      </c>
      <c r="E66" s="27">
        <f t="shared" ref="E66:E76" si="12">$E$64*(1+$B$8)</f>
        <v>37709.562023437509</v>
      </c>
      <c r="F66" s="26">
        <f t="shared" si="0"/>
        <v>0</v>
      </c>
      <c r="G66" s="27">
        <v>0</v>
      </c>
      <c r="H66" s="27">
        <f t="shared" si="1"/>
        <v>37709.562023437509</v>
      </c>
      <c r="I66" s="20">
        <f t="shared" si="2"/>
        <v>1.5017653827622208</v>
      </c>
      <c r="J66" s="61">
        <f t="shared" si="3"/>
        <v>25110.155325379597</v>
      </c>
      <c r="L66" s="34">
        <f t="shared" si="8"/>
        <v>10100.467272125292</v>
      </c>
      <c r="M66" s="59">
        <f t="shared" si="7"/>
        <v>47810.029295562803</v>
      </c>
      <c r="N66" s="34">
        <f t="shared" si="4"/>
        <v>31835.884515878945</v>
      </c>
    </row>
    <row r="67" spans="1:14" ht="15.75" thickBot="1" x14ac:dyDescent="0.3">
      <c r="A67" s="7">
        <v>5</v>
      </c>
      <c r="B67" s="8">
        <v>51</v>
      </c>
      <c r="C67" s="8">
        <v>50</v>
      </c>
      <c r="D67" s="9">
        <f t="shared" si="5"/>
        <v>41518</v>
      </c>
      <c r="E67" s="27">
        <f t="shared" si="12"/>
        <v>37709.562023437509</v>
      </c>
      <c r="F67" s="26">
        <f t="shared" si="0"/>
        <v>0</v>
      </c>
      <c r="G67" s="27">
        <v>0</v>
      </c>
      <c r="H67" s="27">
        <f t="shared" si="1"/>
        <v>37709.562023437509</v>
      </c>
      <c r="I67" s="20">
        <f t="shared" si="2"/>
        <v>1.5142800942852395</v>
      </c>
      <c r="J67" s="61">
        <f t="shared" si="3"/>
        <v>24902.633380541749</v>
      </c>
      <c r="L67" s="34">
        <f t="shared" si="8"/>
        <v>10142.552552425814</v>
      </c>
      <c r="M67" s="59">
        <f t="shared" si="7"/>
        <v>47852.114575863321</v>
      </c>
      <c r="N67" s="34">
        <f t="shared" si="4"/>
        <v>31600.570301658863</v>
      </c>
    </row>
    <row r="68" spans="1:14" ht="15.75" thickBot="1" x14ac:dyDescent="0.3">
      <c r="A68" s="7">
        <v>5</v>
      </c>
      <c r="B68" s="8">
        <v>52</v>
      </c>
      <c r="C68" s="8">
        <v>51</v>
      </c>
      <c r="D68" s="9">
        <f t="shared" si="5"/>
        <v>41548</v>
      </c>
      <c r="E68" s="27">
        <f t="shared" si="12"/>
        <v>37709.562023437509</v>
      </c>
      <c r="F68" s="26">
        <f t="shared" si="0"/>
        <v>0</v>
      </c>
      <c r="G68" s="27">
        <v>0</v>
      </c>
      <c r="H68" s="27">
        <f t="shared" si="1"/>
        <v>37709.562023437509</v>
      </c>
      <c r="I68" s="20">
        <f t="shared" si="2"/>
        <v>1.5268990950709498</v>
      </c>
      <c r="J68" s="61">
        <f t="shared" si="3"/>
        <v>24696.826493099255</v>
      </c>
      <c r="L68" s="34">
        <f t="shared" si="8"/>
        <v>10184.813188060922</v>
      </c>
      <c r="M68" s="59">
        <f t="shared" si="7"/>
        <v>47894.375211498431</v>
      </c>
      <c r="N68" s="34">
        <f t="shared" si="4"/>
        <v>31367.085988922499</v>
      </c>
    </row>
    <row r="69" spans="1:14" ht="15.75" thickBot="1" x14ac:dyDescent="0.3">
      <c r="A69" s="7">
        <v>5</v>
      </c>
      <c r="B69" s="8">
        <v>53</v>
      </c>
      <c r="C69" s="6">
        <v>52</v>
      </c>
      <c r="D69" s="9">
        <f t="shared" si="5"/>
        <v>41579</v>
      </c>
      <c r="E69" s="27">
        <f t="shared" si="12"/>
        <v>37709.562023437509</v>
      </c>
      <c r="F69" s="26">
        <f t="shared" si="0"/>
        <v>0</v>
      </c>
      <c r="G69" s="27">
        <v>0</v>
      </c>
      <c r="H69" s="27">
        <f t="shared" si="1"/>
        <v>37709.562023437509</v>
      </c>
      <c r="I69" s="20">
        <f t="shared" si="2"/>
        <v>1.5396232541965407</v>
      </c>
      <c r="J69" s="61">
        <f t="shared" si="3"/>
        <v>24492.720489024061</v>
      </c>
      <c r="L69" s="34">
        <f t="shared" si="8"/>
        <v>10227.249909677843</v>
      </c>
      <c r="M69" s="59">
        <f t="shared" si="7"/>
        <v>47936.81193311535</v>
      </c>
      <c r="N69" s="34">
        <f t="shared" si="4"/>
        <v>31135.416929079442</v>
      </c>
    </row>
    <row r="70" spans="1:14" ht="15.75" thickBot="1" x14ac:dyDescent="0.3">
      <c r="A70" s="7">
        <v>5</v>
      </c>
      <c r="B70" s="8">
        <v>54</v>
      </c>
      <c r="C70" s="8">
        <v>53</v>
      </c>
      <c r="D70" s="9">
        <f t="shared" si="5"/>
        <v>41609</v>
      </c>
      <c r="E70" s="27">
        <f t="shared" si="12"/>
        <v>37709.562023437509</v>
      </c>
      <c r="F70" s="26">
        <f t="shared" si="0"/>
        <v>0</v>
      </c>
      <c r="G70" s="27">
        <v>0</v>
      </c>
      <c r="H70" s="27">
        <f t="shared" si="1"/>
        <v>37709.562023437509</v>
      </c>
      <c r="I70" s="20">
        <f t="shared" si="2"/>
        <v>1.5524534479815117</v>
      </c>
      <c r="J70" s="61">
        <f t="shared" si="3"/>
        <v>24290.301311428822</v>
      </c>
      <c r="L70" s="34">
        <f t="shared" si="8"/>
        <v>10269.863450968167</v>
      </c>
      <c r="M70" s="59">
        <f t="shared" si="7"/>
        <v>47979.425474405674</v>
      </c>
      <c r="N70" s="34">
        <f t="shared" si="4"/>
        <v>30905.548592640997</v>
      </c>
    </row>
    <row r="71" spans="1:14" ht="15.75" thickBot="1" x14ac:dyDescent="0.3">
      <c r="A71" s="7">
        <v>5</v>
      </c>
      <c r="B71" s="8">
        <v>55</v>
      </c>
      <c r="C71" s="8">
        <v>54</v>
      </c>
      <c r="D71" s="9">
        <f t="shared" si="5"/>
        <v>41640</v>
      </c>
      <c r="E71" s="27">
        <f t="shared" si="12"/>
        <v>37709.562023437509</v>
      </c>
      <c r="F71" s="26">
        <f t="shared" si="0"/>
        <v>0</v>
      </c>
      <c r="G71" s="27">
        <v>0</v>
      </c>
      <c r="H71" s="27">
        <f t="shared" si="1"/>
        <v>37709.562023437509</v>
      </c>
      <c r="I71" s="20">
        <f t="shared" si="2"/>
        <v>1.5653905600480247</v>
      </c>
      <c r="J71" s="61">
        <f t="shared" si="3"/>
        <v>24089.555019598825</v>
      </c>
      <c r="L71" s="34">
        <f t="shared" si="8"/>
        <v>10312.654548680533</v>
      </c>
      <c r="M71" s="59">
        <f t="shared" si="7"/>
        <v>48022.216572118043</v>
      </c>
      <c r="N71" s="34">
        <f t="shared" si="4"/>
        <v>30677.46656824401</v>
      </c>
    </row>
    <row r="72" spans="1:14" ht="15.75" thickBot="1" x14ac:dyDescent="0.3">
      <c r="A72" s="7">
        <v>5</v>
      </c>
      <c r="B72" s="8">
        <v>56</v>
      </c>
      <c r="C72" s="8">
        <v>55</v>
      </c>
      <c r="D72" s="9">
        <f t="shared" si="5"/>
        <v>41671</v>
      </c>
      <c r="E72" s="27">
        <f t="shared" si="12"/>
        <v>37709.562023437509</v>
      </c>
      <c r="F72" s="26">
        <f t="shared" si="0"/>
        <v>0</v>
      </c>
      <c r="G72" s="27">
        <v>0</v>
      </c>
      <c r="H72" s="27">
        <f t="shared" si="1"/>
        <v>37709.562023437509</v>
      </c>
      <c r="I72" s="20">
        <f t="shared" si="2"/>
        <v>1.5784354813817578</v>
      </c>
      <c r="J72" s="61">
        <f t="shared" si="3"/>
        <v>23890.4677880319</v>
      </c>
      <c r="L72" s="34">
        <f t="shared" si="8"/>
        <v>10355.623942633369</v>
      </c>
      <c r="M72" s="59">
        <f t="shared" si="7"/>
        <v>48065.18596607088</v>
      </c>
      <c r="N72" s="34">
        <f t="shared" si="4"/>
        <v>30451.156561682685</v>
      </c>
    </row>
    <row r="73" spans="1:14" ht="15.75" thickBot="1" x14ac:dyDescent="0.3">
      <c r="A73" s="7">
        <v>5</v>
      </c>
      <c r="B73" s="8">
        <v>57</v>
      </c>
      <c r="C73" s="6">
        <v>56</v>
      </c>
      <c r="D73" s="9">
        <f t="shared" si="5"/>
        <v>41699</v>
      </c>
      <c r="E73" s="27">
        <f t="shared" si="12"/>
        <v>37709.562023437509</v>
      </c>
      <c r="F73" s="26">
        <f t="shared" si="0"/>
        <v>0</v>
      </c>
      <c r="G73" s="27">
        <v>0</v>
      </c>
      <c r="H73" s="27">
        <f t="shared" si="1"/>
        <v>37709.562023437509</v>
      </c>
      <c r="I73" s="20">
        <f t="shared" si="2"/>
        <v>1.5915891103932724</v>
      </c>
      <c r="J73" s="61">
        <f t="shared" si="3"/>
        <v>23693.025905486182</v>
      </c>
      <c r="L73" s="34">
        <f t="shared" si="8"/>
        <v>10398.772375727674</v>
      </c>
      <c r="M73" s="59">
        <f t="shared" si="7"/>
        <v>48108.334399165185</v>
      </c>
      <c r="N73" s="34">
        <f t="shared" si="4"/>
        <v>30226.604394948325</v>
      </c>
    </row>
    <row r="74" spans="1:14" ht="15.75" thickBot="1" x14ac:dyDescent="0.3">
      <c r="A74" s="7">
        <v>5</v>
      </c>
      <c r="B74" s="8">
        <v>58</v>
      </c>
      <c r="C74" s="8">
        <v>57</v>
      </c>
      <c r="D74" s="9">
        <f t="shared" si="5"/>
        <v>41730</v>
      </c>
      <c r="E74" s="27">
        <f t="shared" si="12"/>
        <v>37709.562023437509</v>
      </c>
      <c r="F74" s="26">
        <f t="shared" si="0"/>
        <v>0</v>
      </c>
      <c r="G74" s="27">
        <v>0</v>
      </c>
      <c r="H74" s="27">
        <f t="shared" si="1"/>
        <v>37709.562023437509</v>
      </c>
      <c r="I74" s="20">
        <f t="shared" si="2"/>
        <v>1.6048523529798828</v>
      </c>
      <c r="J74" s="61">
        <f>H74/I74</f>
        <v>23497.215774035885</v>
      </c>
      <c r="L74" s="34">
        <f t="shared" si="8"/>
        <v>10442.100593959873</v>
      </c>
      <c r="M74" s="59">
        <f t="shared" si="7"/>
        <v>48151.662617397378</v>
      </c>
      <c r="N74" s="34">
        <f t="shared" si="4"/>
        <v>30003.796005277109</v>
      </c>
    </row>
    <row r="75" spans="1:14" ht="15.75" thickBot="1" x14ac:dyDescent="0.3">
      <c r="A75" s="7">
        <v>5</v>
      </c>
      <c r="B75" s="8">
        <v>59</v>
      </c>
      <c r="C75" s="8">
        <v>58</v>
      </c>
      <c r="D75" s="9">
        <f t="shared" si="5"/>
        <v>41760</v>
      </c>
      <c r="E75" s="27">
        <f t="shared" si="12"/>
        <v>37709.562023437509</v>
      </c>
      <c r="F75" s="26">
        <f t="shared" si="0"/>
        <v>0</v>
      </c>
      <c r="G75" s="27">
        <v>0</v>
      </c>
      <c r="H75" s="27">
        <f t="shared" si="1"/>
        <v>37709.562023437509</v>
      </c>
      <c r="I75" s="20">
        <f t="shared" si="2"/>
        <v>1.6182261225880485</v>
      </c>
      <c r="J75" s="61">
        <f t="shared" si="3"/>
        <v>23303.023908134761</v>
      </c>
      <c r="L75" s="34">
        <f t="shared" si="8"/>
        <v>10485.609346434705</v>
      </c>
      <c r="M75" s="59">
        <f t="shared" si="7"/>
        <v>48195.171369872216</v>
      </c>
      <c r="N75" s="34">
        <f t="shared" si="4"/>
        <v>29782.717444205569</v>
      </c>
    </row>
    <row r="76" spans="1:14" ht="15.75" thickBot="1" x14ac:dyDescent="0.3">
      <c r="A76" s="11">
        <v>5</v>
      </c>
      <c r="B76" s="12">
        <v>60</v>
      </c>
      <c r="C76" s="8">
        <v>59</v>
      </c>
      <c r="D76" s="13">
        <f t="shared" si="5"/>
        <v>41791</v>
      </c>
      <c r="E76" s="28">
        <f t="shared" si="12"/>
        <v>37709.562023437509</v>
      </c>
      <c r="F76" s="26">
        <f t="shared" si="0"/>
        <v>0</v>
      </c>
      <c r="G76" s="28">
        <v>0</v>
      </c>
      <c r="H76" s="28">
        <f t="shared" si="1"/>
        <v>37709.562023437509</v>
      </c>
      <c r="I76" s="20">
        <f t="shared" si="2"/>
        <v>1.6317113402762824</v>
      </c>
      <c r="J76" s="62">
        <f t="shared" si="3"/>
        <v>23110.436933687364</v>
      </c>
      <c r="L76" s="34">
        <f t="shared" si="8"/>
        <v>10529.299385378183</v>
      </c>
      <c r="M76" s="59">
        <f t="shared" si="7"/>
        <v>48238.86140881569</v>
      </c>
      <c r="N76" s="34">
        <f t="shared" si="4"/>
        <v>29563.354876633912</v>
      </c>
    </row>
    <row r="77" spans="1:14" x14ac:dyDescent="0.25">
      <c r="E77" s="30"/>
      <c r="F77" s="30"/>
      <c r="G77" s="30"/>
      <c r="H77" s="30"/>
    </row>
    <row r="78" spans="1:14" x14ac:dyDescent="0.25">
      <c r="E78" s="30"/>
      <c r="F78" s="30"/>
      <c r="G78" s="30"/>
      <c r="H78" s="30"/>
    </row>
    <row r="79" spans="1:14" x14ac:dyDescent="0.25">
      <c r="E79" s="30"/>
      <c r="F79" s="30"/>
      <c r="G79" s="30"/>
      <c r="H79" s="30"/>
    </row>
    <row r="80" spans="1:14" x14ac:dyDescent="0.25">
      <c r="E80" s="30"/>
      <c r="F80" s="30"/>
      <c r="G80" s="30"/>
      <c r="H80" s="30"/>
    </row>
    <row r="81" spans="5:8" x14ac:dyDescent="0.25">
      <c r="E81" s="30"/>
      <c r="F81" s="30"/>
      <c r="G81" s="30"/>
      <c r="H81" s="30"/>
    </row>
    <row r="82" spans="5:8" x14ac:dyDescent="0.25">
      <c r="E82" s="30"/>
      <c r="F82" s="30"/>
      <c r="G82" s="30"/>
      <c r="H82" s="30"/>
    </row>
    <row r="83" spans="5:8" x14ac:dyDescent="0.25">
      <c r="E83" s="30"/>
      <c r="F83" s="30"/>
      <c r="G83" s="30"/>
      <c r="H83" s="3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Landlord Perspective</vt:lpstr>
      <vt:lpstr>Tenant Perspective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nmiller@costar.com</dc:creator>
  <cp:lastModifiedBy>Windows User</cp:lastModifiedBy>
  <dcterms:created xsi:type="dcterms:W3CDTF">2010-10-06T15:46:15Z</dcterms:created>
  <dcterms:modified xsi:type="dcterms:W3CDTF">2018-02-14T19:23:23Z</dcterms:modified>
</cp:coreProperties>
</file>