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Inputs" sheetId="1" r:id="rId1"/>
    <sheet name="Annual Summary" sheetId="2" r:id="rId2"/>
    <sheet name="Monthly Summary" sheetId="3" r:id="rId3"/>
  </sheets>
  <definedNames>
    <definedName name="\0">'Inputs'!$B$75</definedName>
    <definedName name="\m">'Inputs'!#REF!</definedName>
    <definedName name="\p">'Inputs'!#REF!</definedName>
    <definedName name="\s">'Inputs'!$B$75</definedName>
    <definedName name="\t">#N/A</definedName>
    <definedName name="_Regression_Int" localSheetId="0" hidden="1">1</definedName>
    <definedName name="AMORT_TBL">'Inputs'!$B$67:$F$72</definedName>
    <definedName name="ANNUAL">'Inputs'!$A$18:$F$62</definedName>
    <definedName name="BOR_ROW">'Inputs'!$A$63:$A$68</definedName>
    <definedName name="CRITERIA">'Inputs'!#REF!</definedName>
    <definedName name="Criteria_MI">'Inputs'!#REF!</definedName>
    <definedName name="DATA">'Inputs'!$A$70:$F$72</definedName>
    <definedName name="DATABASE">'Inputs'!$B$67:$F$72</definedName>
    <definedName name="Database_MI">'Inputs'!$B$67:$F$72</definedName>
    <definedName name="DATE">'Inputs'!$B$68</definedName>
    <definedName name="EQU1">'Inputs'!$A$70:$F$70</definedName>
    <definedName name="FNAME">'Inputs'!$D$79</definedName>
    <definedName name="INPUT">'Inputs'!$A$19:$F$25</definedName>
    <definedName name="MENU">'Inputs'!$B$76</definedName>
    <definedName name="MONTHLY">'Inputs'!$A$69:$F$72</definedName>
    <definedName name="NROWS">'Inputs'!$F$74</definedName>
    <definedName name="PMENU">'Inputs'!$B$86</definedName>
    <definedName name="_xlnm.Print_Area" localSheetId="0">'Inputs'!$A$19:$F$62</definedName>
    <definedName name="Print_Area_MI" localSheetId="0">'Inputs'!$A$19:$F$62</definedName>
    <definedName name="ROWCOUNT">'Inputs'!$B$74</definedName>
    <definedName name="SUMMARY">'Inputs'!$A$18:$F$26</definedName>
  </definedNames>
  <calcPr fullCalcOnLoad="1"/>
</workbook>
</file>

<file path=xl/sharedStrings.xml><?xml version="1.0" encoding="utf-8"?>
<sst xmlns="http://schemas.openxmlformats.org/spreadsheetml/2006/main" count="46" uniqueCount="40">
  <si>
    <t>Key outputs in blue.</t>
  </si>
  <si>
    <t>Loan amount in dollars =</t>
  </si>
  <si>
    <t>Point charges as % of original loan =</t>
  </si>
  <si>
    <t>Original term of loan in years =</t>
  </si>
  <si>
    <t>Expected year of loan payoff /termination =</t>
  </si>
  <si>
    <t xml:space="preserve">Starting Year of loan, i.e. 2004 </t>
  </si>
  <si>
    <t xml:space="preserve">  enter in decimal form</t>
  </si>
  <si>
    <t xml:space="preserve">Contract Interest Rate = </t>
  </si>
  <si>
    <t xml:space="preserve">   annual rate entered in decimal form</t>
  </si>
  <si>
    <t xml:space="preserve">  years from origination</t>
  </si>
  <si>
    <t xml:space="preserve"> </t>
  </si>
  <si>
    <t>Annual Percentage Rate =</t>
  </si>
  <si>
    <t xml:space="preserve">Effective Yield Rate = </t>
  </si>
  <si>
    <t xml:space="preserve">based on early prepayment in </t>
  </si>
  <si>
    <t>years</t>
  </si>
  <si>
    <t xml:space="preserve">Monthly Payment = </t>
  </si>
  <si>
    <t>An amortization table is provided both monthly and annually.</t>
  </si>
  <si>
    <t>Year</t>
  </si>
  <si>
    <t>Debt Service</t>
  </si>
  <si>
    <t>Interest</t>
  </si>
  <si>
    <t>Principal Repaid</t>
  </si>
  <si>
    <r>
      <t xml:space="preserve">Ending Year Loan </t>
    </r>
    <r>
      <rPr>
        <b/>
        <u val="single"/>
        <sz val="12"/>
        <rFont val="Times New Roman"/>
        <family val="1"/>
      </rPr>
      <t>Balance</t>
    </r>
  </si>
  <si>
    <t>original</t>
  </si>
  <si>
    <t>Month</t>
  </si>
  <si>
    <r>
      <t xml:space="preserve">Ending Month Loan </t>
    </r>
    <r>
      <rPr>
        <b/>
        <u val="single"/>
        <sz val="12"/>
        <rFont val="Times New Roman"/>
        <family val="1"/>
      </rPr>
      <t>Balance</t>
    </r>
  </si>
  <si>
    <t>Sequential months</t>
  </si>
  <si>
    <t xml:space="preserve">    Output</t>
  </si>
  <si>
    <t>Hint:  Hit the F9 key if "# values!" shows up.</t>
  </si>
  <si>
    <t>based on no early prepayment</t>
  </si>
  <si>
    <t>Year  Stop</t>
  </si>
  <si>
    <t>Original loan less points, then monthly Debt Service</t>
  </si>
  <si>
    <t>Loan Stop Month plus 1</t>
  </si>
  <si>
    <t>Original Net Loan based on subtracting points from loan with payments below for full term of loan</t>
  </si>
  <si>
    <t>Full term months</t>
  </si>
  <si>
    <t>For effective yield calculation</t>
  </si>
  <si>
    <t>Effective Yield</t>
  </si>
  <si>
    <t>For Effective Yield</t>
  </si>
  <si>
    <t>Inputs in this color.</t>
  </si>
  <si>
    <t>This spreadsheet calculates the effective cost or yield of a mortgage loan based on the inputs provided below.  This file was developed explicitedly for the Miller Geltner "Real Estate Principles for the New Economy" book.</t>
  </si>
  <si>
    <t>Mortgage Loan Calculator: Payments, APR, Effective Yield and Amortization Table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</si>
</sst>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&quot;$&quot;#,##0"/>
    <numFmt numFmtId="166" formatCode="[$-409]dddd\,\ mmmm\ dd\,\ yyyy"/>
    <numFmt numFmtId="167" formatCode="[$-409]mmmmm\-yy;@"/>
    <numFmt numFmtId="168" formatCode="[$-409]mmm\-yy;@"/>
    <numFmt numFmtId="169" formatCode="&quot;$&quot;#,##0.00"/>
    <numFmt numFmtId="170" formatCode="0.000%"/>
    <numFmt numFmtId="171" formatCode="0.00_);[Red]\(0.00\)"/>
  </numFmts>
  <fonts count="4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Courier"/>
      <family val="3"/>
    </font>
    <font>
      <b/>
      <sz val="12"/>
      <name val="Courier"/>
      <family val="3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0"/>
      <name val="Arial Black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right"/>
    </xf>
    <xf numFmtId="165" fontId="4" fillId="33" borderId="0" xfId="0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0" fontId="7" fillId="34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1" fontId="4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70" fontId="4" fillId="34" borderId="0" xfId="0" applyNumberFormat="1" applyFont="1" applyFill="1" applyAlignment="1">
      <alignment/>
    </xf>
    <xf numFmtId="165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70" fontId="4" fillId="34" borderId="0" xfId="53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3" fillId="35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'Monthly%20Summary'!A4:A363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9"/>
  <sheetViews>
    <sheetView showGridLines="0" tabSelected="1" zoomScalePageLayoutView="0" workbookViewId="0" topLeftCell="A1">
      <selection activeCell="A1" sqref="A1:F1"/>
    </sheetView>
  </sheetViews>
  <sheetFormatPr defaultColWidth="12.625" defaultRowHeight="12.75"/>
  <cols>
    <col min="1" max="1" width="21.75390625" style="0" customWidth="1"/>
    <col min="2" max="2" width="24.875" style="0" customWidth="1"/>
    <col min="3" max="5" width="15.625" style="0" customWidth="1"/>
    <col min="6" max="6" width="16.375" style="0" customWidth="1"/>
    <col min="7" max="7" width="15.625" style="0" customWidth="1"/>
  </cols>
  <sheetData>
    <row r="1" spans="1:6" ht="36" customHeight="1">
      <c r="A1" s="52" t="s">
        <v>39</v>
      </c>
      <c r="B1" s="52"/>
      <c r="C1" s="52"/>
      <c r="D1" s="52"/>
      <c r="E1" s="52"/>
      <c r="F1" s="52"/>
    </row>
    <row r="2" spans="1:6" ht="44.25" customHeight="1">
      <c r="A2" s="49" t="s">
        <v>38</v>
      </c>
      <c r="B2" s="49"/>
      <c r="C2" s="49"/>
      <c r="D2" s="49"/>
      <c r="E2" s="49"/>
      <c r="F2" s="49"/>
    </row>
    <row r="3" spans="1:6" ht="22.5" customHeight="1">
      <c r="A3" s="50" t="s">
        <v>16</v>
      </c>
      <c r="B3" s="50"/>
      <c r="C3" s="50"/>
      <c r="D3" s="50"/>
      <c r="E3" s="50"/>
      <c r="F3" s="50"/>
    </row>
    <row r="4" spans="1:7" ht="19.5" customHeight="1">
      <c r="A4" s="13" t="s">
        <v>37</v>
      </c>
      <c r="B4" s="12"/>
      <c r="C4" s="12"/>
      <c r="D4" s="12"/>
      <c r="E4" s="12"/>
      <c r="F4" s="12"/>
      <c r="G4" s="12"/>
    </row>
    <row r="5" spans="1:7" ht="19.5" customHeight="1">
      <c r="A5" s="14" t="s">
        <v>0</v>
      </c>
      <c r="B5" s="12"/>
      <c r="C5" s="12"/>
      <c r="D5" s="12"/>
      <c r="E5" s="12"/>
      <c r="F5" s="12"/>
      <c r="G5" s="12"/>
    </row>
    <row r="6" spans="1:7" ht="19.5" customHeight="1">
      <c r="A6" s="12"/>
      <c r="B6" s="12"/>
      <c r="C6" s="12"/>
      <c r="D6" s="12"/>
      <c r="E6" s="12"/>
      <c r="F6" s="12"/>
      <c r="G6" s="12"/>
    </row>
    <row r="7" spans="1:7" ht="19.5" customHeight="1">
      <c r="A7" s="51" t="s">
        <v>1</v>
      </c>
      <c r="B7" s="51"/>
      <c r="C7" s="16">
        <v>100000</v>
      </c>
      <c r="D7" s="12"/>
      <c r="E7" s="12"/>
      <c r="F7" s="12"/>
      <c r="G7" s="12"/>
    </row>
    <row r="8" spans="1:7" ht="19.5" customHeight="1">
      <c r="A8" s="15"/>
      <c r="B8" s="15" t="s">
        <v>7</v>
      </c>
      <c r="C8" s="17">
        <v>0.08</v>
      </c>
      <c r="D8" s="50" t="s">
        <v>8</v>
      </c>
      <c r="E8" s="50"/>
      <c r="F8" s="50"/>
      <c r="G8" s="12"/>
    </row>
    <row r="9" spans="1:7" ht="19.5" customHeight="1">
      <c r="A9" s="51" t="s">
        <v>2</v>
      </c>
      <c r="B9" s="51"/>
      <c r="C9" s="17">
        <v>0.01</v>
      </c>
      <c r="D9" s="50" t="s">
        <v>6</v>
      </c>
      <c r="E9" s="50"/>
      <c r="F9" s="12"/>
      <c r="G9" s="12"/>
    </row>
    <row r="10" spans="1:7" ht="19.5" customHeight="1">
      <c r="A10" s="51" t="s">
        <v>3</v>
      </c>
      <c r="B10" s="51"/>
      <c r="C10" s="27">
        <v>30</v>
      </c>
      <c r="D10" s="12"/>
      <c r="E10" s="12"/>
      <c r="F10" s="12"/>
      <c r="G10" s="12"/>
    </row>
    <row r="11" spans="1:7" ht="19.5" customHeight="1">
      <c r="A11" s="51" t="s">
        <v>4</v>
      </c>
      <c r="B11" s="51"/>
      <c r="C11" s="27">
        <v>5</v>
      </c>
      <c r="D11" s="50" t="s">
        <v>9</v>
      </c>
      <c r="E11" s="50"/>
      <c r="F11" s="12"/>
      <c r="G11" s="12"/>
    </row>
    <row r="12" spans="1:7" ht="19.5" customHeight="1">
      <c r="A12" s="53" t="s">
        <v>5</v>
      </c>
      <c r="B12" s="51"/>
      <c r="C12" s="13">
        <v>2004</v>
      </c>
      <c r="D12" s="12" t="s">
        <v>10</v>
      </c>
      <c r="E12" s="12"/>
      <c r="F12" s="12"/>
      <c r="G12" s="12"/>
    </row>
    <row r="13" spans="1:7" ht="19.5" customHeight="1">
      <c r="A13" s="51"/>
      <c r="B13" s="51"/>
      <c r="C13" s="33" t="s">
        <v>26</v>
      </c>
      <c r="D13" s="12"/>
      <c r="E13" s="12"/>
      <c r="F13" s="12"/>
      <c r="G13" s="12"/>
    </row>
    <row r="14" spans="1:7" ht="19.5" customHeight="1">
      <c r="A14" s="15"/>
      <c r="B14" s="15" t="s">
        <v>15</v>
      </c>
      <c r="C14" s="20">
        <f>PMT(C8/12,C10*12,C7,0,)</f>
        <v>-733.7645738793761</v>
      </c>
      <c r="D14" s="12"/>
      <c r="E14" s="12"/>
      <c r="F14" s="12"/>
      <c r="G14" s="12"/>
    </row>
    <row r="15" spans="1:7" ht="19.5" customHeight="1">
      <c r="A15" s="12"/>
      <c r="B15" s="12" t="s">
        <v>11</v>
      </c>
      <c r="C15" s="43">
        <f>IRR('Monthly Summary'!I3:I363,$C$8/12)*12</f>
        <v>0.0810612721877666</v>
      </c>
      <c r="D15" s="12" t="s">
        <v>28</v>
      </c>
      <c r="E15" s="12"/>
      <c r="F15" s="12"/>
      <c r="G15" s="12"/>
    </row>
    <row r="16" spans="1:7" ht="19.5" customHeight="1">
      <c r="A16" s="12"/>
      <c r="B16" s="12" t="s">
        <v>12</v>
      </c>
      <c r="C16" s="47">
        <f>SUM('Monthly Summary'!A4:A363)</f>
        <v>0.08249989119722212</v>
      </c>
      <c r="D16" s="12" t="s">
        <v>13</v>
      </c>
      <c r="E16" s="12"/>
      <c r="F16" s="18">
        <f>$C$11</f>
        <v>5</v>
      </c>
      <c r="G16" s="12"/>
    </row>
    <row r="17" ht="15.75" customHeight="1">
      <c r="F17" s="19" t="s">
        <v>14</v>
      </c>
    </row>
    <row r="18" ht="12">
      <c r="H18" s="3"/>
    </row>
    <row r="19" spans="1:8" ht="12">
      <c r="A19" s="1"/>
      <c r="D19" s="1"/>
      <c r="H19" s="2"/>
    </row>
    <row r="20" spans="1:8" ht="12">
      <c r="A20" s="1"/>
      <c r="H20" s="3"/>
    </row>
    <row r="21" spans="1:8" ht="12">
      <c r="A21" s="1"/>
      <c r="D21" s="4"/>
      <c r="E21" s="2"/>
      <c r="F21" s="5"/>
      <c r="H21" s="2"/>
    </row>
    <row r="22" spans="1:8" ht="12">
      <c r="A22" s="1"/>
      <c r="D22" s="6"/>
      <c r="E22" s="2"/>
      <c r="F22" s="5"/>
      <c r="H22" s="3"/>
    </row>
    <row r="23" spans="1:8" ht="12">
      <c r="A23" s="1"/>
      <c r="D23" s="5"/>
      <c r="E23" s="2"/>
      <c r="F23" s="5"/>
      <c r="H23" s="2"/>
    </row>
    <row r="24" spans="1:8" ht="12">
      <c r="A24" s="1"/>
      <c r="D24" s="7"/>
      <c r="H24" s="3"/>
    </row>
    <row r="25" spans="1:8" ht="12">
      <c r="A25" s="1"/>
      <c r="D25" s="8"/>
      <c r="H25" s="2"/>
    </row>
    <row r="26" ht="12">
      <c r="H26" s="3"/>
    </row>
    <row r="27" spans="1:8" ht="12">
      <c r="A27" s="1"/>
      <c r="H27" s="2"/>
    </row>
    <row r="28" spans="1:8" ht="12">
      <c r="A28" s="9"/>
      <c r="B28" s="1"/>
      <c r="F28" s="10"/>
      <c r="H28" s="3"/>
    </row>
    <row r="29" spans="1:8" ht="12">
      <c r="A29" s="2"/>
      <c r="C29" s="2"/>
      <c r="D29" s="2"/>
      <c r="E29" s="2"/>
      <c r="F29" s="2"/>
      <c r="H29" s="2"/>
    </row>
    <row r="30" spans="1:8" ht="12">
      <c r="A30" s="2"/>
      <c r="B30" s="2"/>
      <c r="C30" s="2"/>
      <c r="D30" s="2"/>
      <c r="E30" s="2"/>
      <c r="F30" s="2"/>
      <c r="H30" s="3"/>
    </row>
    <row r="31" spans="1:8" ht="12">
      <c r="A31" s="3"/>
      <c r="B31" s="3"/>
      <c r="C31" s="3"/>
      <c r="D31" s="3"/>
      <c r="E31" s="3"/>
      <c r="F31" s="3"/>
      <c r="H31" s="2"/>
    </row>
    <row r="32" spans="1:8" ht="12">
      <c r="A32" s="3"/>
      <c r="B32" s="3"/>
      <c r="C32" s="7"/>
      <c r="D32" s="7"/>
      <c r="E32" s="7"/>
      <c r="F32" s="7"/>
      <c r="H32" s="3"/>
    </row>
    <row r="33" spans="1:8" ht="12">
      <c r="A33" s="3"/>
      <c r="B33" s="3"/>
      <c r="C33" s="10"/>
      <c r="D33" s="10"/>
      <c r="E33" s="10"/>
      <c r="F33" s="10"/>
      <c r="H33" s="2"/>
    </row>
    <row r="34" spans="1:8" ht="12">
      <c r="A34" s="3"/>
      <c r="B34" s="3"/>
      <c r="C34" s="10"/>
      <c r="D34" s="10"/>
      <c r="E34" s="10"/>
      <c r="F34" s="10"/>
      <c r="H34" s="3"/>
    </row>
    <row r="35" spans="1:8" ht="12">
      <c r="A35" s="3"/>
      <c r="B35" s="3"/>
      <c r="C35" s="10"/>
      <c r="D35" s="10"/>
      <c r="E35" s="10"/>
      <c r="F35" s="10"/>
      <c r="H35" s="2"/>
    </row>
    <row r="36" spans="1:8" ht="12">
      <c r="A36" s="3"/>
      <c r="B36" s="3"/>
      <c r="C36" s="10"/>
      <c r="D36" s="10"/>
      <c r="E36" s="10"/>
      <c r="F36" s="10"/>
      <c r="H36" s="3"/>
    </row>
    <row r="37" spans="1:8" ht="12">
      <c r="A37" s="3"/>
      <c r="B37" s="3"/>
      <c r="C37" s="10"/>
      <c r="D37" s="10"/>
      <c r="E37" s="10"/>
      <c r="F37" s="10"/>
      <c r="H37" s="2"/>
    </row>
    <row r="38" spans="1:8" ht="12">
      <c r="A38" s="3"/>
      <c r="B38" s="3"/>
      <c r="C38" s="10"/>
      <c r="D38" s="10"/>
      <c r="E38" s="10"/>
      <c r="F38" s="10"/>
      <c r="H38" s="3"/>
    </row>
    <row r="39" spans="1:8" ht="12">
      <c r="A39" s="3"/>
      <c r="B39" s="3"/>
      <c r="C39" s="10"/>
      <c r="D39" s="10"/>
      <c r="E39" s="10"/>
      <c r="F39" s="10"/>
      <c r="H39" s="2"/>
    </row>
    <row r="40" spans="1:8" ht="12">
      <c r="A40" s="3"/>
      <c r="B40" s="3"/>
      <c r="C40" s="10"/>
      <c r="D40" s="10"/>
      <c r="E40" s="10"/>
      <c r="F40" s="10"/>
      <c r="H40" s="3"/>
    </row>
    <row r="41" spans="1:8" ht="12">
      <c r="A41" s="3"/>
      <c r="B41" s="3"/>
      <c r="C41" s="10"/>
      <c r="D41" s="10"/>
      <c r="E41" s="10"/>
      <c r="F41" s="10"/>
      <c r="H41" s="2"/>
    </row>
    <row r="42" spans="1:8" ht="12">
      <c r="A42" s="3"/>
      <c r="B42" s="3"/>
      <c r="C42" s="10"/>
      <c r="D42" s="10"/>
      <c r="E42" s="10"/>
      <c r="F42" s="10"/>
      <c r="H42" s="3"/>
    </row>
    <row r="43" spans="1:8" ht="12">
      <c r="A43" s="3"/>
      <c r="B43" s="3"/>
      <c r="C43" s="10"/>
      <c r="D43" s="10"/>
      <c r="E43" s="10"/>
      <c r="F43" s="10"/>
      <c r="H43" s="2"/>
    </row>
    <row r="44" spans="1:8" ht="12">
      <c r="A44" s="3"/>
      <c r="B44" s="3"/>
      <c r="C44" s="10"/>
      <c r="D44" s="10"/>
      <c r="E44" s="10"/>
      <c r="F44" s="10"/>
      <c r="H44" s="3"/>
    </row>
    <row r="45" spans="1:8" ht="12">
      <c r="A45" s="3"/>
      <c r="B45" s="3"/>
      <c r="C45" s="10"/>
      <c r="D45" s="10"/>
      <c r="E45" s="10"/>
      <c r="F45" s="10"/>
      <c r="H45" s="2"/>
    </row>
    <row r="46" spans="1:8" ht="12">
      <c r="A46" s="3"/>
      <c r="B46" s="3"/>
      <c r="C46" s="10"/>
      <c r="D46" s="10"/>
      <c r="E46" s="10"/>
      <c r="F46" s="10"/>
      <c r="H46" s="3"/>
    </row>
    <row r="47" spans="1:8" ht="12">
      <c r="A47" s="3"/>
      <c r="B47" s="3"/>
      <c r="C47" s="10"/>
      <c r="D47" s="10"/>
      <c r="E47" s="10"/>
      <c r="F47" s="10"/>
      <c r="H47" s="2"/>
    </row>
    <row r="48" spans="1:8" ht="12">
      <c r="A48" s="3"/>
      <c r="B48" s="3"/>
      <c r="C48" s="10"/>
      <c r="D48" s="10"/>
      <c r="E48" s="10"/>
      <c r="F48" s="10"/>
      <c r="H48" s="3"/>
    </row>
    <row r="49" spans="1:8" ht="12">
      <c r="A49" s="3"/>
      <c r="B49" s="3"/>
      <c r="C49" s="10"/>
      <c r="D49" s="10"/>
      <c r="E49" s="10"/>
      <c r="F49" s="10"/>
      <c r="H49" s="2"/>
    </row>
    <row r="50" spans="1:8" ht="12">
      <c r="A50" s="3"/>
      <c r="B50" s="3"/>
      <c r="C50" s="10"/>
      <c r="D50" s="10"/>
      <c r="E50" s="10"/>
      <c r="F50" s="10"/>
      <c r="H50" s="3"/>
    </row>
    <row r="51" spans="1:8" ht="12">
      <c r="A51" s="3"/>
      <c r="B51" s="3"/>
      <c r="C51" s="10"/>
      <c r="D51" s="10"/>
      <c r="E51" s="10"/>
      <c r="F51" s="10"/>
      <c r="H51" s="2"/>
    </row>
    <row r="52" spans="1:8" ht="12">
      <c r="A52" s="3"/>
      <c r="B52" s="3"/>
      <c r="C52" s="10"/>
      <c r="D52" s="10"/>
      <c r="E52" s="10"/>
      <c r="F52" s="10"/>
      <c r="H52" s="3"/>
    </row>
    <row r="53" spans="1:8" ht="12">
      <c r="A53" s="3"/>
      <c r="B53" s="3"/>
      <c r="C53" s="10"/>
      <c r="D53" s="10"/>
      <c r="E53" s="10"/>
      <c r="F53" s="10"/>
      <c r="H53" s="2"/>
    </row>
    <row r="54" spans="1:8" ht="12">
      <c r="A54" s="3"/>
      <c r="B54" s="3"/>
      <c r="C54" s="10"/>
      <c r="D54" s="10"/>
      <c r="E54" s="10"/>
      <c r="F54" s="10"/>
      <c r="H54" s="3"/>
    </row>
    <row r="55" spans="1:8" ht="12">
      <c r="A55" s="3"/>
      <c r="B55" s="3"/>
      <c r="C55" s="10"/>
      <c r="D55" s="10"/>
      <c r="E55" s="10"/>
      <c r="F55" s="10"/>
      <c r="H55" s="2"/>
    </row>
    <row r="56" spans="1:8" ht="12">
      <c r="A56" s="3"/>
      <c r="B56" s="3"/>
      <c r="C56" s="10"/>
      <c r="D56" s="10"/>
      <c r="E56" s="10"/>
      <c r="F56" s="10"/>
      <c r="H56" s="3"/>
    </row>
    <row r="57" spans="1:8" ht="12">
      <c r="A57" s="3"/>
      <c r="B57" s="3"/>
      <c r="C57" s="10"/>
      <c r="D57" s="10"/>
      <c r="E57" s="10"/>
      <c r="F57" s="10"/>
      <c r="H57" s="2"/>
    </row>
    <row r="58" spans="1:8" ht="12">
      <c r="A58" s="3"/>
      <c r="B58" s="3"/>
      <c r="C58" s="10"/>
      <c r="D58" s="10"/>
      <c r="E58" s="10"/>
      <c r="F58" s="10"/>
      <c r="G58" s="2"/>
      <c r="H58" s="3"/>
    </row>
    <row r="59" spans="1:8" ht="12">
      <c r="A59" s="3"/>
      <c r="B59" s="3"/>
      <c r="C59" s="10"/>
      <c r="D59" s="10"/>
      <c r="E59" s="10"/>
      <c r="F59" s="10"/>
      <c r="G59" s="3"/>
      <c r="H59" s="2"/>
    </row>
    <row r="60" spans="1:8" ht="12">
      <c r="A60" s="3"/>
      <c r="B60" s="3"/>
      <c r="C60" s="10"/>
      <c r="D60" s="10"/>
      <c r="E60" s="10"/>
      <c r="F60" s="10"/>
      <c r="G60" s="2"/>
      <c r="H60" s="3"/>
    </row>
    <row r="61" spans="1:8" ht="12">
      <c r="A61" s="3"/>
      <c r="B61" s="3"/>
      <c r="C61" s="10"/>
      <c r="D61" s="10"/>
      <c r="E61" s="10"/>
      <c r="F61" s="10"/>
      <c r="G61" s="3"/>
      <c r="H61" s="2"/>
    </row>
    <row r="62" spans="1:8" ht="12">
      <c r="A62" s="3"/>
      <c r="B62" s="3"/>
      <c r="C62" s="10"/>
      <c r="D62" s="10"/>
      <c r="E62" s="10"/>
      <c r="F62" s="10"/>
      <c r="G62" s="2"/>
      <c r="H62" s="3"/>
    </row>
    <row r="63" spans="7:8" ht="12">
      <c r="G63" s="3"/>
      <c r="H63" s="2"/>
    </row>
    <row r="64" spans="1:8" ht="12">
      <c r="A64" s="1"/>
      <c r="G64" s="2"/>
      <c r="H64" s="3"/>
    </row>
    <row r="65" spans="1:8" ht="12">
      <c r="A65" s="9"/>
      <c r="B65" s="1"/>
      <c r="G65" s="3"/>
      <c r="H65" s="2"/>
    </row>
    <row r="66" spans="1:8" ht="12">
      <c r="A66" s="2"/>
      <c r="C66" s="2"/>
      <c r="E66" s="2"/>
      <c r="F66" s="2"/>
      <c r="G66" s="2"/>
      <c r="H66" s="3"/>
    </row>
    <row r="67" spans="1:7" ht="12">
      <c r="A67" s="2"/>
      <c r="B67" s="2"/>
      <c r="C67" s="2"/>
      <c r="D67" s="2"/>
      <c r="E67" s="2"/>
      <c r="F67" s="2"/>
      <c r="G67" s="3"/>
    </row>
    <row r="68" spans="1:6" ht="12">
      <c r="A68" s="3"/>
      <c r="B68" s="3"/>
      <c r="C68" s="3"/>
      <c r="D68" s="3"/>
      <c r="E68" s="3"/>
      <c r="F68" s="3"/>
    </row>
    <row r="69" spans="1:6" ht="12">
      <c r="A69" s="3"/>
      <c r="B69" s="3"/>
      <c r="C69" s="7"/>
      <c r="D69" s="7"/>
      <c r="E69" s="7"/>
      <c r="F69" s="7"/>
    </row>
    <row r="70" spans="1:6" ht="12">
      <c r="A70" s="3"/>
      <c r="B70" s="3"/>
      <c r="C70" s="10"/>
      <c r="D70" s="10"/>
      <c r="E70" s="10"/>
      <c r="F70" s="10"/>
    </row>
    <row r="71" spans="1:6" ht="12">
      <c r="A71" s="3"/>
      <c r="B71" s="3"/>
      <c r="C71" s="10"/>
      <c r="D71" s="10"/>
      <c r="E71" s="10"/>
      <c r="F71" s="10"/>
    </row>
    <row r="72" spans="1:6" ht="12">
      <c r="A72" s="3"/>
      <c r="B72" s="3"/>
      <c r="C72" s="10"/>
      <c r="D72" s="10"/>
      <c r="E72" s="10"/>
      <c r="F72" s="10"/>
    </row>
    <row r="73" spans="1:2" ht="12">
      <c r="A73" s="3"/>
      <c r="B73" s="3"/>
    </row>
    <row r="74" spans="1:6" ht="12">
      <c r="A74" s="3"/>
      <c r="B74" s="3"/>
      <c r="D74" s="1"/>
      <c r="E74" s="1"/>
      <c r="F74" s="3"/>
    </row>
    <row r="75" spans="1:2" ht="12">
      <c r="A75" s="3"/>
      <c r="B75" s="3"/>
    </row>
    <row r="76" spans="1:6" ht="12">
      <c r="A76" s="3"/>
      <c r="B76" s="3"/>
      <c r="C76" s="1"/>
      <c r="D76" s="1"/>
      <c r="E76" s="1"/>
      <c r="F76" s="1"/>
    </row>
    <row r="77" spans="1:6" ht="12">
      <c r="A77" s="3"/>
      <c r="B77" s="3"/>
      <c r="C77" s="1"/>
      <c r="D77" s="1"/>
      <c r="E77" s="1"/>
      <c r="F77" s="1"/>
    </row>
    <row r="78" spans="1:6" ht="12">
      <c r="A78" s="3"/>
      <c r="B78" s="3"/>
      <c r="C78" s="1"/>
      <c r="D78" s="1"/>
      <c r="E78" s="1"/>
      <c r="F78" s="1"/>
    </row>
    <row r="79" spans="1:4" ht="12">
      <c r="A79" s="3"/>
      <c r="B79" s="3"/>
      <c r="D79" s="11"/>
    </row>
    <row r="80" spans="1:4" ht="12">
      <c r="A80" s="3"/>
      <c r="B80" s="3"/>
      <c r="D80" s="1"/>
    </row>
    <row r="81" spans="1:4" ht="12">
      <c r="A81" s="3"/>
      <c r="B81" s="3"/>
      <c r="D81" s="1"/>
    </row>
    <row r="82" spans="1:2" ht="12">
      <c r="A82" s="3"/>
      <c r="B82" s="3"/>
    </row>
    <row r="83" spans="1:2" ht="12">
      <c r="A83" s="3"/>
      <c r="B83" s="3"/>
    </row>
    <row r="84" spans="1:2" ht="12">
      <c r="A84" s="3"/>
      <c r="B84" s="3"/>
    </row>
    <row r="85" spans="1:2" ht="12">
      <c r="A85" s="3"/>
      <c r="B85" s="3"/>
    </row>
    <row r="86" spans="1:4" ht="12">
      <c r="A86" s="3"/>
      <c r="B86" s="3"/>
      <c r="C86" s="1"/>
      <c r="D86" s="1"/>
    </row>
    <row r="87" spans="1:4" ht="12">
      <c r="A87" s="3"/>
      <c r="B87" s="3"/>
      <c r="C87" s="1"/>
      <c r="D87" s="1"/>
    </row>
    <row r="88" spans="1:4" ht="12">
      <c r="A88" s="3"/>
      <c r="B88" s="3"/>
      <c r="C88" s="1"/>
      <c r="D88" s="1"/>
    </row>
    <row r="89" spans="1:3" ht="12">
      <c r="A89" s="3"/>
      <c r="B89" s="3"/>
      <c r="C89" s="1"/>
    </row>
    <row r="90" spans="1:2" ht="12">
      <c r="A90" s="3"/>
      <c r="B90" s="3"/>
    </row>
    <row r="91" spans="1:2" ht="12">
      <c r="A91" s="3"/>
      <c r="B91" s="3"/>
    </row>
    <row r="92" spans="1:2" ht="12">
      <c r="A92" s="3"/>
      <c r="B92" s="3"/>
    </row>
    <row r="93" spans="1:2" ht="12">
      <c r="A93" s="3"/>
      <c r="B93" s="3"/>
    </row>
    <row r="94" spans="1:2" ht="12">
      <c r="A94" s="3"/>
      <c r="B94" s="3"/>
    </row>
    <row r="95" spans="1:2" ht="12">
      <c r="A95" s="3"/>
      <c r="B95" s="3"/>
    </row>
    <row r="96" spans="1:2" ht="12">
      <c r="A96" s="3"/>
      <c r="B96" s="3"/>
    </row>
    <row r="97" spans="1:2" ht="12">
      <c r="A97" s="3"/>
      <c r="B97" s="3"/>
    </row>
    <row r="98" spans="1:2" ht="12">
      <c r="A98" s="3"/>
      <c r="B98" s="3"/>
    </row>
    <row r="99" spans="1:2" ht="12">
      <c r="A99" s="3"/>
      <c r="B99" s="3"/>
    </row>
    <row r="100" spans="1:2" ht="12">
      <c r="A100" s="3"/>
      <c r="B100" s="3"/>
    </row>
    <row r="101" spans="1:2" ht="12">
      <c r="A101" s="3"/>
      <c r="B101" s="3"/>
    </row>
    <row r="102" spans="1:2" ht="12">
      <c r="A102" s="3"/>
      <c r="B102" s="3"/>
    </row>
    <row r="103" spans="1:2" ht="12">
      <c r="A103" s="3"/>
      <c r="B103" s="3"/>
    </row>
    <row r="104" spans="1:2" ht="12">
      <c r="A104" s="3"/>
      <c r="B104" s="3"/>
    </row>
    <row r="105" spans="1:2" ht="12">
      <c r="A105" s="3"/>
      <c r="B105" s="3"/>
    </row>
    <row r="106" spans="1:2" ht="12">
      <c r="A106" s="3"/>
      <c r="B106" s="3"/>
    </row>
    <row r="107" spans="1:2" ht="12">
      <c r="A107" s="3"/>
      <c r="B107" s="3"/>
    </row>
    <row r="108" spans="1:2" ht="12">
      <c r="A108" s="3"/>
      <c r="B108" s="3"/>
    </row>
    <row r="109" spans="1:2" ht="12">
      <c r="A109" s="3"/>
      <c r="B109" s="3"/>
    </row>
  </sheetData>
  <sheetProtection/>
  <mergeCells count="12">
    <mergeCell ref="A11:B11"/>
    <mergeCell ref="A12:B12"/>
    <mergeCell ref="A2:F2"/>
    <mergeCell ref="A3:F3"/>
    <mergeCell ref="A7:B7"/>
    <mergeCell ref="A9:B9"/>
    <mergeCell ref="A1:F1"/>
    <mergeCell ref="A13:B13"/>
    <mergeCell ref="D11:E11"/>
    <mergeCell ref="D9:E9"/>
    <mergeCell ref="D8:F8"/>
    <mergeCell ref="A10:B10"/>
  </mergeCells>
  <hyperlinks>
    <hyperlink ref="C16" r:id="rId1" display="=@SUM('Monthly Summary'!A4:A363)"/>
  </hyperlinks>
  <printOptions/>
  <pageMargins left="0.75" right="0.75" top="1" bottom="1" header="0.5" footer="0.5"/>
  <pageSetup horizontalDpi="600" verticalDpi="600" orientation="portrait" r:id="rId2"/>
  <headerFooter alignWithMargins="0">
    <oddHeader>&amp;LDATE: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1.125" style="0" customWidth="1"/>
    <col min="2" max="5" width="15.625" style="0" customWidth="1"/>
    <col min="6" max="6" width="37.875" style="0" customWidth="1"/>
    <col min="7" max="7" width="15.625" style="0" customWidth="1"/>
  </cols>
  <sheetData>
    <row r="1" spans="1:7" ht="30.75" customHeight="1">
      <c r="A1" s="24" t="s">
        <v>17</v>
      </c>
      <c r="B1" s="24" t="s">
        <v>18</v>
      </c>
      <c r="C1" s="24" t="s">
        <v>19</v>
      </c>
      <c r="D1" s="24" t="s">
        <v>20</v>
      </c>
      <c r="E1" s="23" t="s">
        <v>21</v>
      </c>
      <c r="F1" s="48"/>
      <c r="G1" s="21"/>
    </row>
    <row r="2" spans="1:7" ht="16.5" customHeight="1">
      <c r="A2" s="22" t="s">
        <v>22</v>
      </c>
      <c r="B2" s="24"/>
      <c r="C2" s="24"/>
      <c r="D2" s="24"/>
      <c r="E2" s="40">
        <f>Inputs!C7</f>
        <v>100000</v>
      </c>
      <c r="F2" s="21"/>
      <c r="G2" s="21"/>
    </row>
    <row r="3" spans="1:7" ht="15" customHeight="1">
      <c r="A3" s="26">
        <f>Inputs!C12</f>
        <v>2004</v>
      </c>
      <c r="B3" s="39">
        <f>-12*Inputs!$C$14</f>
        <v>8805.174886552513</v>
      </c>
      <c r="C3" s="39">
        <f>IF(A4="","",SUM('Monthly Summary'!F4:F15))</f>
        <v>7969.810905581864</v>
      </c>
      <c r="D3" s="39">
        <f>B3-C3</f>
        <v>835.3639809706492</v>
      </c>
      <c r="E3" s="39">
        <f>E2-D3</f>
        <v>99164.63601902935</v>
      </c>
      <c r="F3" s="21"/>
      <c r="G3" s="21"/>
    </row>
    <row r="4" spans="1:7" ht="15" customHeight="1">
      <c r="A4" s="25">
        <f>IF(A3&gt;'Monthly Summary'!$O$3-1,"",A3+1)</f>
        <v>2005</v>
      </c>
      <c r="B4" s="39">
        <f>IF(A4="","",-12*Inputs!$C$14)</f>
        <v>8805.174886552513</v>
      </c>
      <c r="C4" s="39">
        <f>IF(A4="","",SUM('Monthly Summary'!F16:F27))</f>
        <v>7900.476107156539</v>
      </c>
      <c r="D4" s="39">
        <f>IF(A4="","",B4-C4)</f>
        <v>904.6987793959743</v>
      </c>
      <c r="E4" s="39">
        <f>IF(A4="","",E3-D4)</f>
        <v>98259.93723963338</v>
      </c>
      <c r="F4" s="21"/>
      <c r="G4" s="21"/>
    </row>
    <row r="5" spans="1:7" ht="15" customHeight="1">
      <c r="A5" s="25">
        <f>IF(A4&gt;'Monthly Summary'!$O$3-1,"",A4+1)</f>
        <v>2006</v>
      </c>
      <c r="B5" s="39">
        <f>IF(A5="","",-12*Inputs!$C$14)</f>
        <v>8805.174886552513</v>
      </c>
      <c r="C5" s="39">
        <f>IF(A5="","",SUM('Monthly Summary'!F28:F39))</f>
        <v>7825.386554657315</v>
      </c>
      <c r="D5" s="39">
        <f aca="true" t="shared" si="0" ref="D5:D32">IF(A5="","",B5-C5)</f>
        <v>979.7883318951981</v>
      </c>
      <c r="E5" s="39">
        <f aca="true" t="shared" si="1" ref="E5:E32">IF(A5="","",E4-D5)</f>
        <v>97280.14890773818</v>
      </c>
      <c r="F5" s="21"/>
      <c r="G5" s="21"/>
    </row>
    <row r="6" spans="1:7" ht="15" customHeight="1">
      <c r="A6" s="25">
        <f>IF(A5&gt;'Monthly Summary'!$O$3-1,"",A5+1)</f>
        <v>2007</v>
      </c>
      <c r="B6" s="39">
        <f>IF(A6="","",-12*Inputs!$C$14)</f>
        <v>8805.174886552513</v>
      </c>
      <c r="C6" s="39">
        <f>IF(A6="","",SUM('Monthly Summary'!F40:F51))</f>
        <v>7744.064606334262</v>
      </c>
      <c r="D6" s="39">
        <f t="shared" si="0"/>
        <v>1061.1102802182513</v>
      </c>
      <c r="E6" s="39">
        <f t="shared" si="1"/>
        <v>96219.03862751993</v>
      </c>
      <c r="F6" s="21"/>
      <c r="G6" s="21"/>
    </row>
    <row r="7" spans="1:7" ht="15" customHeight="1">
      <c r="A7" s="25">
        <f>IF(A6&gt;'Monthly Summary'!$O$3-1,"",A6+1)</f>
        <v>2008</v>
      </c>
      <c r="B7" s="39">
        <f>IF(A7="","",-12*Inputs!$C$14)</f>
        <v>8805.174886552513</v>
      </c>
      <c r="C7" s="39">
        <f>IF(A7="","",SUM('Monthly Summary'!F52:F63))</f>
        <v>7655.992976407765</v>
      </c>
      <c r="D7" s="39">
        <f t="shared" si="0"/>
        <v>1149.1819101447481</v>
      </c>
      <c r="E7" s="39">
        <f t="shared" si="1"/>
        <v>95069.85671737518</v>
      </c>
      <c r="F7" s="21"/>
      <c r="G7" s="21"/>
    </row>
    <row r="8" spans="1:7" ht="15" customHeight="1">
      <c r="A8" s="25">
        <f>IF(A7&gt;'Monthly Summary'!$O$3-1,"",A7+1)</f>
      </c>
      <c r="B8" s="39">
        <f>IF(A8="","",-12*Inputs!$C$14)</f>
      </c>
      <c r="C8" s="39">
        <f>IF(A8="","",SUM('Monthly Summary'!F64:F75))</f>
      </c>
      <c r="D8" s="39">
        <f t="shared" si="0"/>
      </c>
      <c r="E8" s="39">
        <f t="shared" si="1"/>
      </c>
      <c r="F8" s="21"/>
      <c r="G8" s="21"/>
    </row>
    <row r="9" spans="1:7" ht="15" customHeight="1">
      <c r="A9" s="25">
        <f>IF(A8&gt;'Monthly Summary'!$O$3-1,"",A8+1)</f>
      </c>
      <c r="B9" s="39">
        <f>IF(A9="","",-12*Inputs!$C$14)</f>
      </c>
      <c r="C9" s="39">
        <f>IF(A9="","",SUM('Monthly Summary'!F76:F87))</f>
      </c>
      <c r="D9" s="39">
        <f t="shared" si="0"/>
      </c>
      <c r="E9" s="39">
        <f t="shared" si="1"/>
      </c>
      <c r="F9" s="21"/>
      <c r="G9" s="21"/>
    </row>
    <row r="10" spans="1:7" ht="15" customHeight="1">
      <c r="A10" s="25">
        <f>IF(A9&gt;'Monthly Summary'!$O$3-1,"",A9+1)</f>
      </c>
      <c r="B10" s="39">
        <f>IF(A10="","",-12*Inputs!$C$14)</f>
      </c>
      <c r="C10" s="39">
        <f>IF(A10="","",SUM('Monthly Summary'!F88:F99))</f>
      </c>
      <c r="D10" s="39">
        <f t="shared" si="0"/>
      </c>
      <c r="E10" s="39">
        <f t="shared" si="1"/>
      </c>
      <c r="F10" s="21"/>
      <c r="G10" s="21"/>
    </row>
    <row r="11" spans="1:7" ht="15" customHeight="1">
      <c r="A11" s="25">
        <f>IF(A10&gt;'Monthly Summary'!$O$3-1,"",A10+1)</f>
      </c>
      <c r="B11" s="39">
        <f>IF(A11="","",-12*Inputs!$C$14)</f>
      </c>
      <c r="C11" s="39">
        <f>IF(A11="","",SUM('Monthly Summary'!F100:F111))</f>
      </c>
      <c r="D11" s="39">
        <f t="shared" si="0"/>
      </c>
      <c r="E11" s="39">
        <f t="shared" si="1"/>
      </c>
      <c r="F11" s="21"/>
      <c r="G11" s="21"/>
    </row>
    <row r="12" spans="1:7" ht="15" customHeight="1">
      <c r="A12" s="25">
        <f>IF(A11&gt;'Monthly Summary'!$O$3-1,"",A11+1)</f>
      </c>
      <c r="B12" s="39">
        <f>IF(A12="","",-12*Inputs!$C$14)</f>
      </c>
      <c r="C12" s="39">
        <f>IF(A12="","",SUM('Monthly Summary'!F112:F123))</f>
      </c>
      <c r="D12" s="39">
        <f t="shared" si="0"/>
      </c>
      <c r="E12" s="39">
        <f t="shared" si="1"/>
      </c>
      <c r="F12" s="21"/>
      <c r="G12" s="21"/>
    </row>
    <row r="13" spans="1:7" ht="15" customHeight="1">
      <c r="A13" s="25">
        <f>IF(A12&gt;'Monthly Summary'!$O$3-1,"",A12+1)</f>
      </c>
      <c r="B13" s="39">
        <f>IF(A13="","",-12*Inputs!$C$14)</f>
      </c>
      <c r="C13" s="39">
        <f>IF(A13="","",SUM('Monthly Summary'!F124:F135))</f>
      </c>
      <c r="D13" s="39">
        <f t="shared" si="0"/>
      </c>
      <c r="E13" s="39">
        <f t="shared" si="1"/>
      </c>
      <c r="F13" s="21"/>
      <c r="G13" s="21"/>
    </row>
    <row r="14" spans="1:7" ht="15" customHeight="1">
      <c r="A14" s="25">
        <f>IF(A13&gt;'Monthly Summary'!$O$3-1,"",A13+1)</f>
      </c>
      <c r="B14" s="39">
        <f>IF(A14="","",-12*Inputs!$C$14)</f>
      </c>
      <c r="C14" s="39">
        <f>IF(A14="","",SUM('Monthly Summary'!F136:F147))</f>
      </c>
      <c r="D14" s="39">
        <f t="shared" si="0"/>
      </c>
      <c r="E14" s="39">
        <f t="shared" si="1"/>
      </c>
      <c r="F14" s="21"/>
      <c r="G14" s="21"/>
    </row>
    <row r="15" spans="1:7" ht="15" customHeight="1">
      <c r="A15" s="25">
        <f>IF(A14&gt;'Monthly Summary'!$O$3-1,"",A14+1)</f>
      </c>
      <c r="B15" s="39">
        <f>IF(A15="","",-12*Inputs!$C$14)</f>
      </c>
      <c r="C15" s="39">
        <f>IF(A15="","",SUM('Monthly Summary'!F148:F159))</f>
      </c>
      <c r="D15" s="39">
        <f t="shared" si="0"/>
      </c>
      <c r="E15" s="39">
        <f t="shared" si="1"/>
      </c>
      <c r="F15" s="21"/>
      <c r="G15" s="21"/>
    </row>
    <row r="16" spans="1:7" ht="15" customHeight="1">
      <c r="A16" s="25">
        <f>IF(A15&gt;'Monthly Summary'!$O$3-1,"",A15+1)</f>
      </c>
      <c r="B16" s="39">
        <f>IF(A16="","",-12*Inputs!$C$14)</f>
      </c>
      <c r="C16" s="39">
        <f>IF(A16="","",SUM('Monthly Summary'!F160:F171))</f>
      </c>
      <c r="D16" s="39">
        <f t="shared" si="0"/>
      </c>
      <c r="E16" s="39">
        <f t="shared" si="1"/>
      </c>
      <c r="F16" s="21"/>
      <c r="G16" s="21"/>
    </row>
    <row r="17" spans="1:7" ht="15" customHeight="1">
      <c r="A17" s="25">
        <f>IF(A16&gt;'Monthly Summary'!$O$3-1,"",A16+1)</f>
      </c>
      <c r="B17" s="39">
        <f>IF(A17="","",-12*Inputs!$C$14)</f>
      </c>
      <c r="C17" s="39">
        <f>IF(A17="","",SUM('Monthly Summary'!F172:F183))</f>
      </c>
      <c r="D17" s="39">
        <f t="shared" si="0"/>
      </c>
      <c r="E17" s="39">
        <f t="shared" si="1"/>
      </c>
      <c r="F17" s="21"/>
      <c r="G17" s="21"/>
    </row>
    <row r="18" spans="1:7" ht="15" customHeight="1">
      <c r="A18" s="25">
        <f>IF(A17&gt;'Monthly Summary'!$O$3-1,"",A17+1)</f>
      </c>
      <c r="B18" s="39">
        <f>IF(A18="","",-12*Inputs!$C$14)</f>
      </c>
      <c r="C18" s="39">
        <f>IF(A18="","",SUM('Monthly Summary'!F184:F195))</f>
      </c>
      <c r="D18" s="39">
        <f t="shared" si="0"/>
      </c>
      <c r="E18" s="39">
        <f t="shared" si="1"/>
      </c>
      <c r="F18" s="21"/>
      <c r="G18" s="21"/>
    </row>
    <row r="19" spans="1:7" ht="15" customHeight="1">
      <c r="A19" s="25">
        <f>IF(A18&gt;'Monthly Summary'!$O$3-1,"",A18+1)</f>
      </c>
      <c r="B19" s="39">
        <f>IF(A19="","",-12*Inputs!$C$14)</f>
      </c>
      <c r="C19" s="39">
        <f>IF(A19="","",SUM('Monthly Summary'!F196:F207))</f>
      </c>
      <c r="D19" s="39">
        <f t="shared" si="0"/>
      </c>
      <c r="E19" s="39">
        <f t="shared" si="1"/>
      </c>
      <c r="F19" s="21"/>
      <c r="G19" s="21"/>
    </row>
    <row r="20" spans="1:7" ht="15" customHeight="1">
      <c r="A20" s="25">
        <f>IF(A19&gt;'Monthly Summary'!$O$3-1,"",A19+1)</f>
      </c>
      <c r="B20" s="39">
        <f>IF(A20="","",-12*Inputs!$C$14)</f>
      </c>
      <c r="C20" s="39">
        <f>IF(A20="","",SUM('Monthly Summary'!F208:F219))</f>
      </c>
      <c r="D20" s="39">
        <f t="shared" si="0"/>
      </c>
      <c r="E20" s="39">
        <f t="shared" si="1"/>
      </c>
      <c r="F20" s="21"/>
      <c r="G20" s="21"/>
    </row>
    <row r="21" spans="1:7" ht="15" customHeight="1">
      <c r="A21" s="25">
        <f>IF(A20&gt;'Monthly Summary'!$O$3-1,"",A20+1)</f>
      </c>
      <c r="B21" s="39">
        <f>IF(A21="","",-12*Inputs!$C$14)</f>
      </c>
      <c r="C21" s="39">
        <f>IF(A21="","",SUM('Monthly Summary'!F220:F231))</f>
      </c>
      <c r="D21" s="39">
        <f t="shared" si="0"/>
      </c>
      <c r="E21" s="39">
        <f t="shared" si="1"/>
      </c>
      <c r="F21" s="21"/>
      <c r="G21" s="21"/>
    </row>
    <row r="22" spans="1:7" ht="15" customHeight="1">
      <c r="A22" s="25">
        <f>IF(A21&gt;'Monthly Summary'!$O$3-1,"",A21+1)</f>
      </c>
      <c r="B22" s="39">
        <f>IF(A22="","",-12*Inputs!$C$14)</f>
      </c>
      <c r="C22" s="39">
        <f>IF(A22="","",SUM('Monthly Summary'!F232:F243))</f>
      </c>
      <c r="D22" s="39">
        <f t="shared" si="0"/>
      </c>
      <c r="E22" s="39">
        <f t="shared" si="1"/>
      </c>
      <c r="F22" s="21"/>
      <c r="G22" s="21"/>
    </row>
    <row r="23" spans="1:7" ht="15" customHeight="1">
      <c r="A23" s="25">
        <f>IF(A22&gt;'Monthly Summary'!$O$3-1,"",A22+1)</f>
      </c>
      <c r="B23" s="39">
        <f>IF(A23="","",-12*Inputs!$C$14)</f>
      </c>
      <c r="C23" s="39">
        <f>IF(A23="","",SUM('Monthly Summary'!F244:F255))</f>
      </c>
      <c r="D23" s="39">
        <f t="shared" si="0"/>
      </c>
      <c r="E23" s="39">
        <f t="shared" si="1"/>
      </c>
      <c r="F23" s="21"/>
      <c r="G23" s="21"/>
    </row>
    <row r="24" spans="1:7" ht="15" customHeight="1">
      <c r="A24" s="25">
        <f>IF(A23&gt;'Monthly Summary'!$O$3-1,"",A23+1)</f>
      </c>
      <c r="B24" s="39">
        <f>IF(A24="","",-12*Inputs!$C$14)</f>
      </c>
      <c r="C24" s="39">
        <f>IF(A24="","",SUM('Monthly Summary'!F256:F267))</f>
      </c>
      <c r="D24" s="39">
        <f t="shared" si="0"/>
      </c>
      <c r="E24" s="39">
        <f t="shared" si="1"/>
      </c>
      <c r="F24" s="21"/>
      <c r="G24" s="21"/>
    </row>
    <row r="25" spans="1:7" ht="15" customHeight="1">
      <c r="A25" s="25">
        <f>IF(A24&gt;'Monthly Summary'!$O$3-1,"",A24+1)</f>
      </c>
      <c r="B25" s="39">
        <f>IF(A25="","",-12*Inputs!$C$14)</f>
      </c>
      <c r="C25" s="39">
        <f>IF(A25="","",SUM('Monthly Summary'!F268:F279))</f>
      </c>
      <c r="D25" s="39">
        <f t="shared" si="0"/>
      </c>
      <c r="E25" s="39">
        <f t="shared" si="1"/>
      </c>
      <c r="F25" s="21"/>
      <c r="G25" s="21"/>
    </row>
    <row r="26" spans="1:7" ht="15" customHeight="1">
      <c r="A26" s="25">
        <f>IF(A25&gt;'Monthly Summary'!$O$3-1,"",A25+1)</f>
      </c>
      <c r="B26" s="39">
        <f>IF(A26="","",-12*Inputs!$C$14)</f>
      </c>
      <c r="C26" s="39">
        <f>IF(A26="","",SUM('Monthly Summary'!F280:F291))</f>
      </c>
      <c r="D26" s="39">
        <f t="shared" si="0"/>
      </c>
      <c r="E26" s="39">
        <f t="shared" si="1"/>
      </c>
      <c r="F26" s="21"/>
      <c r="G26" s="21"/>
    </row>
    <row r="27" spans="1:7" ht="15" customHeight="1">
      <c r="A27" s="25">
        <f>IF(A26&gt;'Monthly Summary'!$O$3-1,"",A26+1)</f>
      </c>
      <c r="B27" s="39">
        <f>IF(A27="","",-12*Inputs!$C$14)</f>
      </c>
      <c r="C27" s="39">
        <f>IF(A27="","",SUM('Monthly Summary'!F292:F303))</f>
      </c>
      <c r="D27" s="39">
        <f t="shared" si="0"/>
      </c>
      <c r="E27" s="39">
        <f t="shared" si="1"/>
      </c>
      <c r="F27" s="21"/>
      <c r="G27" s="21"/>
    </row>
    <row r="28" spans="1:7" ht="15" customHeight="1">
      <c r="A28" s="25">
        <f>IF(A27&gt;'Monthly Summary'!$O$3-1,"",A27+1)</f>
      </c>
      <c r="B28" s="39">
        <f>IF(A28="","",-12*Inputs!$C$14)</f>
      </c>
      <c r="C28" s="39">
        <f>IF(A28="","",SUM('Monthly Summary'!F304:F315))</f>
      </c>
      <c r="D28" s="39">
        <f t="shared" si="0"/>
      </c>
      <c r="E28" s="39">
        <f t="shared" si="1"/>
      </c>
      <c r="F28" s="21"/>
      <c r="G28" s="21"/>
    </row>
    <row r="29" spans="1:7" ht="15" customHeight="1">
      <c r="A29" s="25">
        <f>IF(A28&gt;'Monthly Summary'!$O$3-1,"",A28+1)</f>
      </c>
      <c r="B29" s="39">
        <f>IF(A29="","",-12*Inputs!$C$14)</f>
      </c>
      <c r="C29" s="39">
        <f>IF(A29="","",SUM('Monthly Summary'!F316:F327))</f>
      </c>
      <c r="D29" s="39">
        <f t="shared" si="0"/>
      </c>
      <c r="E29" s="39">
        <f t="shared" si="1"/>
      </c>
      <c r="F29" s="21"/>
      <c r="G29" s="21"/>
    </row>
    <row r="30" spans="1:7" ht="15" customHeight="1">
      <c r="A30" s="25">
        <f>IF(A29&gt;'Monthly Summary'!$O$3-1,"",A29+1)</f>
      </c>
      <c r="B30" s="39">
        <f>IF(A30="","",-12*Inputs!$C$14)</f>
      </c>
      <c r="C30" s="39">
        <f>IF(A30="","",SUM('Monthly Summary'!F328:F339))</f>
      </c>
      <c r="D30" s="39">
        <f t="shared" si="0"/>
      </c>
      <c r="E30" s="39">
        <f t="shared" si="1"/>
      </c>
      <c r="F30" s="21"/>
      <c r="G30" s="21"/>
    </row>
    <row r="31" spans="1:7" ht="15" customHeight="1">
      <c r="A31" s="25">
        <f>IF(A30&gt;'Monthly Summary'!$O$3-1,"",A30+1)</f>
      </c>
      <c r="B31" s="39">
        <f>IF(A31="","",-12*Inputs!$C$14)</f>
      </c>
      <c r="C31" s="39">
        <f>IF(A31="","",SUM('Monthly Summary'!F340:F351))</f>
      </c>
      <c r="D31" s="39">
        <f t="shared" si="0"/>
      </c>
      <c r="E31" s="39">
        <f t="shared" si="1"/>
      </c>
      <c r="F31" s="21"/>
      <c r="G31" s="21"/>
    </row>
    <row r="32" spans="1:7" ht="15" customHeight="1">
      <c r="A32" s="25">
        <f>IF(A31&gt;'Monthly Summary'!$O$3-1,"",A31+1)</f>
      </c>
      <c r="B32" s="39">
        <f>IF(A32="","",-12*Inputs!$C$14)</f>
      </c>
      <c r="C32" s="39">
        <f>IF(A32="","",SUM('Monthly Summary'!F352:F364))</f>
      </c>
      <c r="D32" s="39">
        <f t="shared" si="0"/>
      </c>
      <c r="E32" s="39">
        <f t="shared" si="1"/>
      </c>
      <c r="F32" s="21"/>
      <c r="G32" s="21"/>
    </row>
    <row r="33" spans="1:7" ht="15" customHeight="1">
      <c r="A33" s="25">
        <f>IF(A32&gt;'Monthly Summary'!$O$3-1,"",A32+1)</f>
      </c>
      <c r="B33" s="39">
        <f>IF(A33="","",-12*Inputs!$C$14)</f>
      </c>
      <c r="C33" s="39"/>
      <c r="D33" s="39"/>
      <c r="E33" s="39"/>
      <c r="F33" s="21"/>
      <c r="G33" s="21"/>
    </row>
    <row r="34" spans="1:7" ht="15" customHeight="1">
      <c r="A34" s="25">
        <f>IF(A33&gt;'Monthly Summary'!$O$3-1,"",A33+1)</f>
      </c>
      <c r="B34" s="39">
        <f>IF(A34="","",-12*Inputs!$C$14)</f>
      </c>
      <c r="C34" s="39"/>
      <c r="D34" s="39"/>
      <c r="E34" s="39"/>
      <c r="F34" s="21"/>
      <c r="G34" s="21"/>
    </row>
    <row r="35" spans="1:7" ht="15" customHeight="1">
      <c r="A35" s="25">
        <f>IF(A34&gt;'Monthly Summary'!$O$3-1,"",A34+1)</f>
      </c>
      <c r="B35" s="39">
        <f>IF(A35="","",-12*Inputs!$C$14)</f>
      </c>
      <c r="C35" s="39"/>
      <c r="D35" s="39"/>
      <c r="E35" s="39"/>
      <c r="F35" s="21"/>
      <c r="G35" s="21"/>
    </row>
    <row r="36" spans="1:7" ht="15" customHeight="1">
      <c r="A36" s="25">
        <f>IF(A35&gt;'Monthly Summary'!$O$3-1,"",A35+1)</f>
      </c>
      <c r="B36" s="39">
        <f>IF(A36="","",-12*Inputs!$C$14)</f>
      </c>
      <c r="C36" s="39"/>
      <c r="D36" s="39"/>
      <c r="E36" s="39"/>
      <c r="F36" s="21"/>
      <c r="G36" s="21"/>
    </row>
    <row r="37" spans="1:7" ht="15" customHeight="1">
      <c r="A37" s="25">
        <f>IF(A36&gt;'Monthly Summary'!$O$3-1,"",A36+1)</f>
      </c>
      <c r="B37" s="39">
        <f>IF(A37="","",-12*Inputs!$C$14)</f>
      </c>
      <c r="C37" s="39"/>
      <c r="D37" s="39"/>
      <c r="E37" s="39"/>
      <c r="F37" s="21"/>
      <c r="G37" s="21"/>
    </row>
    <row r="38" spans="1:7" ht="15.75">
      <c r="A38" s="25">
        <f>IF(A37&gt;'Monthly Summary'!$O$3-1,"",A37+1)</f>
      </c>
      <c r="B38" s="39">
        <f>IF(A38="","",-12*Inputs!$C$14)</f>
      </c>
      <c r="C38" s="39"/>
      <c r="D38" s="39"/>
      <c r="E38" s="39"/>
      <c r="F38" s="21"/>
      <c r="G38" s="21"/>
    </row>
    <row r="39" spans="1:7" ht="15.75">
      <c r="A39" s="25">
        <f>IF(A38&gt;'Monthly Summary'!$O$3-1,"",A38+1)</f>
      </c>
      <c r="B39" s="39">
        <f>IF(A39="","",-12*Inputs!$C$14)</f>
      </c>
      <c r="C39" s="39"/>
      <c r="D39" s="21"/>
      <c r="E39" s="21"/>
      <c r="F39" s="21"/>
      <c r="G39" s="21"/>
    </row>
    <row r="40" spans="1:7" ht="15.75">
      <c r="A40" s="25">
        <f>IF(A39&gt;'Monthly Summary'!$O$3-1,"",A39+1)</f>
      </c>
      <c r="B40" s="21"/>
      <c r="C40" s="39"/>
      <c r="D40" s="21"/>
      <c r="E40" s="21"/>
      <c r="F40" s="21"/>
      <c r="G40" s="21"/>
    </row>
    <row r="41" spans="1:7" ht="15.75">
      <c r="A41" s="22"/>
      <c r="B41" s="21"/>
      <c r="C41" s="39"/>
      <c r="D41" s="21"/>
      <c r="E41" s="21"/>
      <c r="F41" s="21"/>
      <c r="G41" s="21"/>
    </row>
    <row r="42" spans="1:7" ht="15.75">
      <c r="A42" s="21"/>
      <c r="B42" s="21"/>
      <c r="C42" s="39"/>
      <c r="D42" s="21"/>
      <c r="E42" s="21"/>
      <c r="F42" s="21"/>
      <c r="G42" s="21"/>
    </row>
    <row r="43" spans="1:7" ht="15.75">
      <c r="A43" s="21"/>
      <c r="B43" s="21"/>
      <c r="C43" s="21"/>
      <c r="D43" s="21"/>
      <c r="E43" s="21"/>
      <c r="F43" s="21"/>
      <c r="G43" s="21"/>
    </row>
    <row r="44" spans="1:7" ht="15.75">
      <c r="A44" s="21"/>
      <c r="B44" s="21"/>
      <c r="C44" s="21"/>
      <c r="D44" s="21"/>
      <c r="E44" s="21"/>
      <c r="F44" s="21"/>
      <c r="G44" s="21"/>
    </row>
    <row r="45" spans="1:7" ht="15.75">
      <c r="A45" s="21"/>
      <c r="B45" s="21"/>
      <c r="C45" s="21"/>
      <c r="D45" s="21"/>
      <c r="E45" s="21"/>
      <c r="F45" s="21"/>
      <c r="G45" s="21"/>
    </row>
    <row r="46" spans="1:7" ht="15.75">
      <c r="A46" s="21"/>
      <c r="B46" s="21"/>
      <c r="C46" s="21"/>
      <c r="D46" s="21"/>
      <c r="E46" s="21"/>
      <c r="F46" s="21"/>
      <c r="G46" s="21"/>
    </row>
    <row r="47" spans="1:7" ht="15.75">
      <c r="A47" s="21"/>
      <c r="B47" s="21"/>
      <c r="C47" s="21"/>
      <c r="D47" s="21"/>
      <c r="E47" s="21"/>
      <c r="F47" s="21"/>
      <c r="G47" s="21"/>
    </row>
    <row r="48" spans="1:7" ht="15.75">
      <c r="A48" s="21"/>
      <c r="B48" s="21"/>
      <c r="C48" s="21"/>
      <c r="D48" s="21"/>
      <c r="E48" s="21"/>
      <c r="F48" s="21"/>
      <c r="G48" s="21"/>
    </row>
    <row r="49" spans="1:7" ht="15.75">
      <c r="A49" s="21"/>
      <c r="B49" s="21"/>
      <c r="C49" s="21"/>
      <c r="D49" s="21"/>
      <c r="E49" s="21"/>
      <c r="F49" s="21"/>
      <c r="G49" s="21"/>
    </row>
    <row r="50" spans="1:7" ht="15.75">
      <c r="A50" s="21"/>
      <c r="B50" s="21"/>
      <c r="C50" s="21"/>
      <c r="D50" s="21"/>
      <c r="E50" s="21"/>
      <c r="F50" s="21"/>
      <c r="G50" s="21"/>
    </row>
    <row r="51" spans="1:7" ht="15.75">
      <c r="A51" s="21"/>
      <c r="B51" s="21"/>
      <c r="C51" s="21"/>
      <c r="D51" s="21"/>
      <c r="E51" s="21"/>
      <c r="F51" s="21"/>
      <c r="G51" s="21"/>
    </row>
    <row r="52" spans="1:7" ht="15.75">
      <c r="A52" s="21"/>
      <c r="B52" s="21"/>
      <c r="C52" s="21"/>
      <c r="D52" s="21"/>
      <c r="E52" s="21"/>
      <c r="F52" s="21"/>
      <c r="G52" s="21"/>
    </row>
    <row r="53" spans="1:7" ht="15.75">
      <c r="A53" s="21"/>
      <c r="B53" s="21"/>
      <c r="C53" s="21"/>
      <c r="D53" s="21"/>
      <c r="E53" s="21"/>
      <c r="F53" s="21"/>
      <c r="G53" s="21"/>
    </row>
    <row r="54" spans="1:7" ht="15.75">
      <c r="A54" s="21"/>
      <c r="B54" s="21"/>
      <c r="C54" s="21"/>
      <c r="D54" s="21"/>
      <c r="E54" s="21"/>
      <c r="F54" s="21"/>
      <c r="G54" s="21"/>
    </row>
    <row r="55" spans="1:7" ht="15.75">
      <c r="A55" s="21"/>
      <c r="B55" s="21"/>
      <c r="C55" s="21"/>
      <c r="D55" s="21"/>
      <c r="E55" s="21"/>
      <c r="F55" s="21"/>
      <c r="G55" s="21"/>
    </row>
    <row r="56" spans="1:7" ht="15.75">
      <c r="A56" s="21"/>
      <c r="B56" s="21"/>
      <c r="C56" s="21"/>
      <c r="D56" s="21"/>
      <c r="E56" s="21"/>
      <c r="F56" s="21"/>
      <c r="G56" s="21"/>
    </row>
    <row r="57" spans="1:7" ht="15.75">
      <c r="A57" s="21"/>
      <c r="B57" s="21"/>
      <c r="C57" s="21"/>
      <c r="D57" s="21"/>
      <c r="E57" s="21"/>
      <c r="F57" s="21"/>
      <c r="G57" s="21"/>
    </row>
    <row r="58" spans="1:7" ht="15.75">
      <c r="A58" s="21"/>
      <c r="B58" s="21"/>
      <c r="C58" s="21"/>
      <c r="D58" s="21"/>
      <c r="E58" s="21"/>
      <c r="F58" s="21"/>
      <c r="G58" s="21"/>
    </row>
    <row r="59" spans="1:7" ht="15.75">
      <c r="A59" s="21"/>
      <c r="B59" s="21"/>
      <c r="C59" s="21"/>
      <c r="D59" s="21"/>
      <c r="E59" s="21"/>
      <c r="F59" s="21"/>
      <c r="G59" s="21"/>
    </row>
    <row r="60" spans="1:7" ht="15.75">
      <c r="A60" s="21"/>
      <c r="B60" s="21"/>
      <c r="C60" s="21"/>
      <c r="D60" s="21"/>
      <c r="E60" s="21"/>
      <c r="F60" s="21"/>
      <c r="G60" s="21"/>
    </row>
    <row r="61" spans="1:7" ht="15.75">
      <c r="A61" s="21"/>
      <c r="B61" s="21"/>
      <c r="C61" s="21"/>
      <c r="D61" s="21"/>
      <c r="E61" s="21"/>
      <c r="F61" s="21"/>
      <c r="G61" s="21"/>
    </row>
    <row r="62" spans="1:7" ht="15.75">
      <c r="A62" s="21"/>
      <c r="B62" s="21"/>
      <c r="C62" s="21"/>
      <c r="D62" s="21"/>
      <c r="E62" s="21"/>
      <c r="F62" s="21"/>
      <c r="G62" s="21"/>
    </row>
    <row r="63" spans="1:7" ht="15.75">
      <c r="A63" s="21"/>
      <c r="B63" s="21"/>
      <c r="C63" s="21"/>
      <c r="D63" s="21"/>
      <c r="E63" s="21"/>
      <c r="F63" s="21"/>
      <c r="G63" s="21"/>
    </row>
    <row r="64" spans="1:7" ht="15.75">
      <c r="A64" s="21"/>
      <c r="B64" s="21"/>
      <c r="C64" s="21"/>
      <c r="D64" s="21"/>
      <c r="E64" s="21"/>
      <c r="F64" s="21"/>
      <c r="G64" s="21"/>
    </row>
    <row r="65" spans="1:7" ht="15.75">
      <c r="A65" s="21"/>
      <c r="B65" s="21"/>
      <c r="C65" s="21"/>
      <c r="D65" s="21"/>
      <c r="E65" s="21"/>
      <c r="F65" s="21"/>
      <c r="G65" s="21"/>
    </row>
    <row r="66" spans="1:7" ht="15.75">
      <c r="A66" s="21"/>
      <c r="B66" s="21"/>
      <c r="C66" s="21"/>
      <c r="D66" s="21"/>
      <c r="E66" s="21"/>
      <c r="F66" s="21"/>
      <c r="G66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6"/>
  <sheetViews>
    <sheetView zoomScalePageLayoutView="0" workbookViewId="0" topLeftCell="A1">
      <selection activeCell="A6" sqref="A6:A363"/>
    </sheetView>
  </sheetViews>
  <sheetFormatPr defaultColWidth="9.00390625" defaultRowHeight="12.75"/>
  <cols>
    <col min="1" max="1" width="17.625" style="0" customWidth="1"/>
    <col min="2" max="8" width="15.625" style="0" customWidth="1"/>
    <col min="9" max="9" width="19.125" style="0" customWidth="1"/>
    <col min="13" max="13" width="11.375" style="0" customWidth="1"/>
    <col min="15" max="15" width="9.50390625" style="0" customWidth="1"/>
  </cols>
  <sheetData>
    <row r="1" spans="5:14" ht="23.25" customHeight="1">
      <c r="E1" s="55" t="s">
        <v>27</v>
      </c>
      <c r="F1" s="55"/>
      <c r="G1" s="55"/>
      <c r="H1" s="55"/>
      <c r="I1" s="55"/>
      <c r="J1" s="54" t="s">
        <v>27</v>
      </c>
      <c r="K1" s="54"/>
      <c r="L1" s="54"/>
      <c r="M1" s="54"/>
      <c r="N1" s="54"/>
    </row>
    <row r="2" spans="1:15" ht="75.75" customHeight="1">
      <c r="A2" t="s">
        <v>35</v>
      </c>
      <c r="B2" s="24" t="s">
        <v>23</v>
      </c>
      <c r="C2" s="24" t="s">
        <v>36</v>
      </c>
      <c r="D2" s="41" t="s">
        <v>34</v>
      </c>
      <c r="E2" s="23" t="s">
        <v>30</v>
      </c>
      <c r="F2" s="24" t="s">
        <v>19</v>
      </c>
      <c r="G2" s="24" t="s">
        <v>20</v>
      </c>
      <c r="H2" s="23" t="s">
        <v>24</v>
      </c>
      <c r="I2" s="31" t="s">
        <v>32</v>
      </c>
      <c r="J2" s="35" t="s">
        <v>33</v>
      </c>
      <c r="K2" s="34" t="s">
        <v>17</v>
      </c>
      <c r="L2" s="34" t="s">
        <v>23</v>
      </c>
      <c r="M2" s="35" t="s">
        <v>25</v>
      </c>
      <c r="N2" s="42" t="s">
        <v>31</v>
      </c>
      <c r="O2" s="35" t="s">
        <v>29</v>
      </c>
    </row>
    <row r="3" spans="2:15" ht="12">
      <c r="B3" s="28" t="s">
        <v>22</v>
      </c>
      <c r="C3" s="44">
        <f>D3</f>
        <v>99000</v>
      </c>
      <c r="D3" s="44">
        <f>E3</f>
        <v>99000</v>
      </c>
      <c r="E3" s="29">
        <f>I3</f>
        <v>99000</v>
      </c>
      <c r="H3" s="29">
        <f>Inputs!C7</f>
        <v>100000</v>
      </c>
      <c r="I3" s="29">
        <f>H3-H3*Inputs!C9</f>
        <v>99000</v>
      </c>
      <c r="J3">
        <v>0</v>
      </c>
      <c r="M3">
        <v>0</v>
      </c>
      <c r="N3" s="32">
        <f>Inputs!C11*12+1</f>
        <v>61</v>
      </c>
      <c r="O3" s="32">
        <f>Inputs!$C$12+Inputs!$C$11-1</f>
        <v>2008</v>
      </c>
    </row>
    <row r="4" spans="2:13" ht="12">
      <c r="B4" s="36">
        <f>M4</f>
        <v>1</v>
      </c>
      <c r="C4" s="46">
        <f>D4</f>
        <v>-733.7645738793761</v>
      </c>
      <c r="D4" s="45">
        <f>E4</f>
        <v>-733.7645738793761</v>
      </c>
      <c r="E4" s="30">
        <f>Inputs!$C$14</f>
        <v>-733.7645738793761</v>
      </c>
      <c r="F4" s="38">
        <f>Inputs!$C$8/12*H3</f>
        <v>666.6666666666667</v>
      </c>
      <c r="G4" s="38">
        <f>-E4-F4</f>
        <v>67.0979072127094</v>
      </c>
      <c r="H4" s="38">
        <f>H3-G4</f>
        <v>99932.90209278729</v>
      </c>
      <c r="I4" s="30">
        <f>E4</f>
        <v>-733.7645738793761</v>
      </c>
      <c r="J4">
        <v>1</v>
      </c>
      <c r="K4">
        <f>Inputs!C12</f>
        <v>2004</v>
      </c>
      <c r="L4">
        <v>1</v>
      </c>
      <c r="M4">
        <v>1</v>
      </c>
    </row>
    <row r="5" spans="1:13" ht="12">
      <c r="A5">
        <f>IF(E5=0,0,IF(B5=Inputs!$C$11*12,12*IRR($C$3:C5,0.001),0))</f>
        <v>0</v>
      </c>
      <c r="B5" s="36">
        <f aca="true" t="shared" si="0" ref="B5:B68">M5</f>
        <v>2</v>
      </c>
      <c r="C5" s="46">
        <f>IF(B5=Inputs!$C$11*12,D5-H5,D5)</f>
        <v>-733.7645738793761</v>
      </c>
      <c r="D5" s="45">
        <f>IF(E5=0,"",E5)</f>
        <v>-733.7645738793761</v>
      </c>
      <c r="E5" s="37">
        <f>IF(E4=0,0,(IF(B5="",0,$E$4)))</f>
        <v>-733.7645738793761</v>
      </c>
      <c r="F5" s="38">
        <f>Inputs!$C$8/12*H4</f>
        <v>666.2193472852487</v>
      </c>
      <c r="G5" s="38">
        <f aca="true" t="shared" si="1" ref="G5:G68">-E5-F5</f>
        <v>67.54522659412748</v>
      </c>
      <c r="H5" s="38">
        <f aca="true" t="shared" si="2" ref="H5:H68">H4-G5</f>
        <v>99865.35686619316</v>
      </c>
      <c r="I5" s="37">
        <f>IF(J5&lt;Inputs!$C$10*12+1,$I$4,0)</f>
        <v>-733.7645738793761</v>
      </c>
      <c r="J5">
        <f>IF((J4+1)&lt;(Inputs!$C$10*12+1),J4+1,"")</f>
        <v>2</v>
      </c>
      <c r="K5">
        <f>IF(M5="","",IF(L5=1,K4+1,K4))</f>
        <v>2004</v>
      </c>
      <c r="L5">
        <f aca="true" t="shared" si="3" ref="L5:L17">IF(L4=12,1,IF(L4&lt;12,L4+1,12))</f>
        <v>2</v>
      </c>
      <c r="M5">
        <f>IF((M4+1)&lt;$N$3,M4+1,"")</f>
        <v>2</v>
      </c>
    </row>
    <row r="6" spans="1:13" ht="12">
      <c r="A6">
        <f>IF(E6=0,0,IF(B6=Inputs!$C$11*12,12*IRR($C$3:C6,0.001),0))</f>
        <v>0</v>
      </c>
      <c r="B6" s="36">
        <f t="shared" si="0"/>
        <v>3</v>
      </c>
      <c r="C6" s="46">
        <f>IF(B6=Inputs!$C$11*12,D6-H6,D6)</f>
        <v>-733.7645738793761</v>
      </c>
      <c r="D6" s="45">
        <f aca="true" t="shared" si="4" ref="D6:D69">IF(E6=0,"",E6)</f>
        <v>-733.7645738793761</v>
      </c>
      <c r="E6" s="37">
        <f aca="true" t="shared" si="5" ref="E6:E69">IF(E5=0,0,(IF(B6="",0,$E$4)))</f>
        <v>-733.7645738793761</v>
      </c>
      <c r="F6" s="38">
        <f>Inputs!$C$8/12*H5</f>
        <v>665.7690457746212</v>
      </c>
      <c r="G6" s="38">
        <f t="shared" si="1"/>
        <v>67.99552810475495</v>
      </c>
      <c r="H6" s="38">
        <f t="shared" si="2"/>
        <v>99797.3613380884</v>
      </c>
      <c r="I6" s="37">
        <f>IF(I5=0,0,IF(J6&lt;Inputs!$C$10*12+1,$I$4,0))</f>
        <v>-733.7645738793761</v>
      </c>
      <c r="J6">
        <f>IF((J5+1)&lt;(Inputs!$C$10*12+1),J5+1,"")</f>
        <v>3</v>
      </c>
      <c r="K6">
        <f aca="true" t="shared" si="6" ref="K6:K69">IF(M6="","",IF(L6=1,K5+1,K5))</f>
        <v>2004</v>
      </c>
      <c r="L6">
        <f t="shared" si="3"/>
        <v>3</v>
      </c>
      <c r="M6">
        <f aca="true" t="shared" si="7" ref="M6:M69">IF((M5+1)&lt;$N$3,M5+1,"")</f>
        <v>3</v>
      </c>
    </row>
    <row r="7" spans="1:13" ht="12">
      <c r="A7">
        <f>IF(E7=0,0,IF(B7=Inputs!$C$11*12,12*IRR($C$3:C7,0.001),0))</f>
        <v>0</v>
      </c>
      <c r="B7" s="36">
        <f t="shared" si="0"/>
        <v>4</v>
      </c>
      <c r="C7" s="46">
        <f>IF(B7=Inputs!$C$11*12,D7-H7,D7)</f>
        <v>-733.7645738793761</v>
      </c>
      <c r="D7" s="45">
        <f t="shared" si="4"/>
        <v>-733.7645738793761</v>
      </c>
      <c r="E7" s="37">
        <f t="shared" si="5"/>
        <v>-733.7645738793761</v>
      </c>
      <c r="F7" s="38">
        <f>Inputs!$C$8/12*H6</f>
        <v>665.3157422539227</v>
      </c>
      <c r="G7" s="38">
        <f t="shared" si="1"/>
        <v>68.44883162545341</v>
      </c>
      <c r="H7" s="38">
        <f t="shared" si="2"/>
        <v>99728.91250646295</v>
      </c>
      <c r="I7" s="37">
        <f>IF(I6=0,0,IF(J7&lt;Inputs!$C$10*12+1,$I$4,0))</f>
        <v>-733.7645738793761</v>
      </c>
      <c r="J7">
        <f>IF((J6+1)&lt;(Inputs!$C$10*12+1),J6+1,"")</f>
        <v>4</v>
      </c>
      <c r="K7">
        <f t="shared" si="6"/>
        <v>2004</v>
      </c>
      <c r="L7">
        <f t="shared" si="3"/>
        <v>4</v>
      </c>
      <c r="M7">
        <f t="shared" si="7"/>
        <v>4</v>
      </c>
    </row>
    <row r="8" spans="1:13" ht="12">
      <c r="A8">
        <f>IF(E8=0,0,IF(B8=Inputs!$C$11*12,12*IRR($C$3:C8,0.001),0))</f>
        <v>0</v>
      </c>
      <c r="B8" s="36">
        <f t="shared" si="0"/>
        <v>5</v>
      </c>
      <c r="C8" s="46">
        <f>IF(B8=Inputs!$C$11*12,D8-H8,D8)</f>
        <v>-733.7645738793761</v>
      </c>
      <c r="D8" s="45">
        <f t="shared" si="4"/>
        <v>-733.7645738793761</v>
      </c>
      <c r="E8" s="37">
        <f t="shared" si="5"/>
        <v>-733.7645738793761</v>
      </c>
      <c r="F8" s="38">
        <f>Inputs!$C$8/12*H7</f>
        <v>664.8594167097531</v>
      </c>
      <c r="G8" s="38">
        <f t="shared" si="1"/>
        <v>68.90515716962307</v>
      </c>
      <c r="H8" s="38">
        <f t="shared" si="2"/>
        <v>99660.00734929333</v>
      </c>
      <c r="I8" s="37">
        <f>IF(I7=0,0,IF(J8&lt;Inputs!$C$10*12+1,$I$4,0))</f>
        <v>-733.7645738793761</v>
      </c>
      <c r="J8">
        <f>IF((J7+1)&lt;(Inputs!$C$10*12+1),J7+1,"")</f>
        <v>5</v>
      </c>
      <c r="K8">
        <f t="shared" si="6"/>
        <v>2004</v>
      </c>
      <c r="L8">
        <f t="shared" si="3"/>
        <v>5</v>
      </c>
      <c r="M8">
        <f t="shared" si="7"/>
        <v>5</v>
      </c>
    </row>
    <row r="9" spans="1:13" ht="12">
      <c r="A9">
        <f>IF(E9=0,0,IF(B9=Inputs!$C$11*12,12*IRR($C$3:C9,0.001),0))</f>
        <v>0</v>
      </c>
      <c r="B9" s="36">
        <f t="shared" si="0"/>
        <v>6</v>
      </c>
      <c r="C9" s="46">
        <f>IF(B9=Inputs!$C$11*12,D9-H9,D9)</f>
        <v>-733.7645738793761</v>
      </c>
      <c r="D9" s="45">
        <f t="shared" si="4"/>
        <v>-733.7645738793761</v>
      </c>
      <c r="E9" s="37">
        <f t="shared" si="5"/>
        <v>-733.7645738793761</v>
      </c>
      <c r="F9" s="38">
        <f>Inputs!$C$8/12*H8</f>
        <v>664.4000489952889</v>
      </c>
      <c r="G9" s="38">
        <f t="shared" si="1"/>
        <v>69.36452488408725</v>
      </c>
      <c r="H9" s="38">
        <f t="shared" si="2"/>
        <v>99590.64282440924</v>
      </c>
      <c r="I9" s="37">
        <f>IF(I8=0,0,IF(J9&lt;Inputs!$C$10*12+1,$I$4,0))</f>
        <v>-733.7645738793761</v>
      </c>
      <c r="J9">
        <f>IF((J8+1)&lt;(Inputs!$C$10*12+1),J8+1,"")</f>
        <v>6</v>
      </c>
      <c r="K9">
        <f t="shared" si="6"/>
        <v>2004</v>
      </c>
      <c r="L9">
        <f t="shared" si="3"/>
        <v>6</v>
      </c>
      <c r="M9">
        <f t="shared" si="7"/>
        <v>6</v>
      </c>
    </row>
    <row r="10" spans="1:13" ht="12">
      <c r="A10">
        <f>IF(E10=0,0,IF(B10=Inputs!$C$11*12,12*IRR($C$3:C10,0.001),0))</f>
        <v>0</v>
      </c>
      <c r="B10" s="36">
        <f t="shared" si="0"/>
        <v>7</v>
      </c>
      <c r="C10" s="46">
        <f>IF(B10=Inputs!$C$11*12,D10-H10,D10)</f>
        <v>-733.7645738793761</v>
      </c>
      <c r="D10" s="45">
        <f t="shared" si="4"/>
        <v>-733.7645738793761</v>
      </c>
      <c r="E10" s="37">
        <f t="shared" si="5"/>
        <v>-733.7645738793761</v>
      </c>
      <c r="F10" s="38">
        <f>Inputs!$C$8/12*H9</f>
        <v>663.937618829395</v>
      </c>
      <c r="G10" s="38">
        <f t="shared" si="1"/>
        <v>69.82695504998117</v>
      </c>
      <c r="H10" s="38">
        <f t="shared" si="2"/>
        <v>99520.81586935926</v>
      </c>
      <c r="I10" s="37">
        <f>IF(I9=0,0,IF(J10&lt;Inputs!$C$10*12+1,$I$4,0))</f>
        <v>-733.7645738793761</v>
      </c>
      <c r="J10">
        <f>IF((J9+1)&lt;(Inputs!$C$10*12+1),J9+1,"")</f>
        <v>7</v>
      </c>
      <c r="K10">
        <f t="shared" si="6"/>
        <v>2004</v>
      </c>
      <c r="L10">
        <f t="shared" si="3"/>
        <v>7</v>
      </c>
      <c r="M10">
        <f t="shared" si="7"/>
        <v>7</v>
      </c>
    </row>
    <row r="11" spans="1:13" ht="12">
      <c r="A11">
        <f>IF(E11=0,0,IF(B11=Inputs!$C$11*12,12*IRR($C$3:C11,0.001),0))</f>
        <v>0</v>
      </c>
      <c r="B11" s="36">
        <f t="shared" si="0"/>
        <v>8</v>
      </c>
      <c r="C11" s="46">
        <f>IF(B11=Inputs!$C$11*12,D11-H11,D11)</f>
        <v>-733.7645738793761</v>
      </c>
      <c r="D11" s="45">
        <f t="shared" si="4"/>
        <v>-733.7645738793761</v>
      </c>
      <c r="E11" s="37">
        <f t="shared" si="5"/>
        <v>-733.7645738793761</v>
      </c>
      <c r="F11" s="38">
        <f>Inputs!$C$8/12*H10</f>
        <v>663.4721057957285</v>
      </c>
      <c r="G11" s="38">
        <f t="shared" si="1"/>
        <v>70.29246808364769</v>
      </c>
      <c r="H11" s="38">
        <f t="shared" si="2"/>
        <v>99450.52340127561</v>
      </c>
      <c r="I11" s="37">
        <f>IF(I10=0,0,IF(J11&lt;Inputs!$C$10*12+1,$I$4,0))</f>
        <v>-733.7645738793761</v>
      </c>
      <c r="J11">
        <f>IF((J10+1)&lt;(Inputs!$C$10*12+1),J10+1,"")</f>
        <v>8</v>
      </c>
      <c r="K11">
        <f t="shared" si="6"/>
        <v>2004</v>
      </c>
      <c r="L11">
        <f t="shared" si="3"/>
        <v>8</v>
      </c>
      <c r="M11">
        <f t="shared" si="7"/>
        <v>8</v>
      </c>
    </row>
    <row r="12" spans="1:13" ht="12">
      <c r="A12">
        <f>IF(E12=0,0,IF(B12=Inputs!$C$11*12,12*IRR($C$3:C12,0.001),0))</f>
        <v>0</v>
      </c>
      <c r="B12" s="36">
        <f t="shared" si="0"/>
        <v>9</v>
      </c>
      <c r="C12" s="46">
        <f>IF(B12=Inputs!$C$11*12,D12-H12,D12)</f>
        <v>-733.7645738793761</v>
      </c>
      <c r="D12" s="45">
        <f t="shared" si="4"/>
        <v>-733.7645738793761</v>
      </c>
      <c r="E12" s="37">
        <f t="shared" si="5"/>
        <v>-733.7645738793761</v>
      </c>
      <c r="F12" s="38">
        <f>Inputs!$C$8/12*H11</f>
        <v>663.0034893418375</v>
      </c>
      <c r="G12" s="38">
        <f t="shared" si="1"/>
        <v>70.76108453753864</v>
      </c>
      <c r="H12" s="38">
        <f t="shared" si="2"/>
        <v>99379.76231673807</v>
      </c>
      <c r="I12" s="37">
        <f>IF(I11=0,0,IF(J12&lt;Inputs!$C$10*12+1,$I$4,0))</f>
        <v>-733.7645738793761</v>
      </c>
      <c r="J12">
        <f>IF((J11+1)&lt;(Inputs!$C$10*12+1),J11+1,"")</f>
        <v>9</v>
      </c>
      <c r="K12">
        <f t="shared" si="6"/>
        <v>2004</v>
      </c>
      <c r="L12">
        <f t="shared" si="3"/>
        <v>9</v>
      </c>
      <c r="M12">
        <f t="shared" si="7"/>
        <v>9</v>
      </c>
    </row>
    <row r="13" spans="1:13" ht="12">
      <c r="A13">
        <f>IF(E13=0,0,IF(B13=Inputs!$C$11*12,12*IRR($C$3:C13,0.001),0))</f>
        <v>0</v>
      </c>
      <c r="B13" s="36">
        <f t="shared" si="0"/>
        <v>10</v>
      </c>
      <c r="C13" s="46">
        <f>IF(B13=Inputs!$C$11*12,D13-H13,D13)</f>
        <v>-733.7645738793761</v>
      </c>
      <c r="D13" s="45">
        <f t="shared" si="4"/>
        <v>-733.7645738793761</v>
      </c>
      <c r="E13" s="37">
        <f t="shared" si="5"/>
        <v>-733.7645738793761</v>
      </c>
      <c r="F13" s="38">
        <f>Inputs!$C$8/12*H12</f>
        <v>662.5317487782538</v>
      </c>
      <c r="G13" s="38">
        <f t="shared" si="1"/>
        <v>71.23282510112233</v>
      </c>
      <c r="H13" s="38">
        <f t="shared" si="2"/>
        <v>99308.52949163695</v>
      </c>
      <c r="I13" s="37">
        <f>IF(I12=0,0,IF(J13&lt;Inputs!$C$10*12+1,$I$4,0))</f>
        <v>-733.7645738793761</v>
      </c>
      <c r="J13">
        <f>IF((J12+1)&lt;(Inputs!$C$10*12+1),J12+1,"")</f>
        <v>10</v>
      </c>
      <c r="K13">
        <f t="shared" si="6"/>
        <v>2004</v>
      </c>
      <c r="L13">
        <f t="shared" si="3"/>
        <v>10</v>
      </c>
      <c r="M13">
        <f t="shared" si="7"/>
        <v>10</v>
      </c>
    </row>
    <row r="14" spans="1:13" ht="12">
      <c r="A14">
        <f>IF(E14=0,0,IF(B14=Inputs!$C$11*12,12*IRR($C$3:C14,0.001),0))</f>
        <v>0</v>
      </c>
      <c r="B14" s="36">
        <f t="shared" si="0"/>
        <v>11</v>
      </c>
      <c r="C14" s="46">
        <f>IF(B14=Inputs!$C$11*12,D14-H14,D14)</f>
        <v>-733.7645738793761</v>
      </c>
      <c r="D14" s="45">
        <f t="shared" si="4"/>
        <v>-733.7645738793761</v>
      </c>
      <c r="E14" s="37">
        <f t="shared" si="5"/>
        <v>-733.7645738793761</v>
      </c>
      <c r="F14" s="38">
        <f>Inputs!$C$8/12*H13</f>
        <v>662.0568632775797</v>
      </c>
      <c r="G14" s="38">
        <f t="shared" si="1"/>
        <v>71.7077106017964</v>
      </c>
      <c r="H14" s="38">
        <f t="shared" si="2"/>
        <v>99236.82178103515</v>
      </c>
      <c r="I14" s="37">
        <f>IF(I13=0,0,IF(J14&lt;Inputs!$C$10*12+1,$I$4,0))</f>
        <v>-733.7645738793761</v>
      </c>
      <c r="J14">
        <f>IF((J13+1)&lt;(Inputs!$C$10*12+1),J13+1,"")</f>
        <v>11</v>
      </c>
      <c r="K14">
        <f t="shared" si="6"/>
        <v>2004</v>
      </c>
      <c r="L14">
        <f t="shared" si="3"/>
        <v>11</v>
      </c>
      <c r="M14">
        <f t="shared" si="7"/>
        <v>11</v>
      </c>
    </row>
    <row r="15" spans="1:13" ht="12">
      <c r="A15">
        <f>IF(E15=0,0,IF(B15=Inputs!$C$11*12,12*IRR($C$3:C15,0.001),0))</f>
        <v>0</v>
      </c>
      <c r="B15" s="36">
        <f t="shared" si="0"/>
        <v>12</v>
      </c>
      <c r="C15" s="46">
        <f>IF(B15=Inputs!$C$11*12,D15-H15,D15)</f>
        <v>-733.7645738793761</v>
      </c>
      <c r="D15" s="45">
        <f t="shared" si="4"/>
        <v>-733.7645738793761</v>
      </c>
      <c r="E15" s="37">
        <f t="shared" si="5"/>
        <v>-733.7645738793761</v>
      </c>
      <c r="F15" s="38">
        <f>Inputs!$C$8/12*H14</f>
        <v>661.5788118735677</v>
      </c>
      <c r="G15" s="38">
        <f t="shared" si="1"/>
        <v>72.18576200580844</v>
      </c>
      <c r="H15" s="38">
        <f t="shared" si="2"/>
        <v>99164.63601902933</v>
      </c>
      <c r="I15" s="37">
        <f>IF(I14=0,0,IF(J15&lt;Inputs!$C$10*12+1,$I$4,0))</f>
        <v>-733.7645738793761</v>
      </c>
      <c r="J15">
        <f>IF((J14+1)&lt;(Inputs!$C$10*12+1),J14+1,"")</f>
        <v>12</v>
      </c>
      <c r="K15">
        <f t="shared" si="6"/>
        <v>2004</v>
      </c>
      <c r="L15">
        <f t="shared" si="3"/>
        <v>12</v>
      </c>
      <c r="M15">
        <f t="shared" si="7"/>
        <v>12</v>
      </c>
    </row>
    <row r="16" spans="1:13" ht="12">
      <c r="A16">
        <f>IF(E16=0,0,IF(B16=Inputs!$C$11*12,12*IRR($C$3:C16,0.001),0))</f>
        <v>0</v>
      </c>
      <c r="B16" s="36">
        <f t="shared" si="0"/>
        <v>13</v>
      </c>
      <c r="C16" s="46">
        <f>IF(B16=Inputs!$C$11*12,D16-H16,D16)</f>
        <v>-733.7645738793761</v>
      </c>
      <c r="D16" s="45">
        <f t="shared" si="4"/>
        <v>-733.7645738793761</v>
      </c>
      <c r="E16" s="37">
        <f t="shared" si="5"/>
        <v>-733.7645738793761</v>
      </c>
      <c r="F16" s="38">
        <f>Inputs!$C$8/12*H15</f>
        <v>661.0975734601956</v>
      </c>
      <c r="G16" s="38">
        <f t="shared" si="1"/>
        <v>72.66700041918057</v>
      </c>
      <c r="H16" s="38">
        <f t="shared" si="2"/>
        <v>99091.96901861015</v>
      </c>
      <c r="I16" s="37">
        <f>IF(I15=0,0,IF(J16&lt;Inputs!$C$10*12+1,$I$4,0))</f>
        <v>-733.7645738793761</v>
      </c>
      <c r="J16">
        <f>IF((J15+1)&lt;(Inputs!$C$10*12+1),J15+1,"")</f>
        <v>13</v>
      </c>
      <c r="K16">
        <f t="shared" si="6"/>
        <v>2005</v>
      </c>
      <c r="L16">
        <f t="shared" si="3"/>
        <v>1</v>
      </c>
      <c r="M16">
        <f t="shared" si="7"/>
        <v>13</v>
      </c>
    </row>
    <row r="17" spans="1:13" ht="12">
      <c r="A17">
        <f>IF(E17=0,0,IF(B17=Inputs!$C$11*12,12*IRR($C$3:C17,0.001),0))</f>
        <v>0</v>
      </c>
      <c r="B17" s="36">
        <f t="shared" si="0"/>
        <v>14</v>
      </c>
      <c r="C17" s="46">
        <f>IF(B17=Inputs!$C$11*12,D17-H17,D17)</f>
        <v>-733.7645738793761</v>
      </c>
      <c r="D17" s="45">
        <f t="shared" si="4"/>
        <v>-733.7645738793761</v>
      </c>
      <c r="E17" s="37">
        <f t="shared" si="5"/>
        <v>-733.7645738793761</v>
      </c>
      <c r="F17" s="38">
        <f>Inputs!$C$8/12*H16</f>
        <v>660.6131267907343</v>
      </c>
      <c r="G17" s="38">
        <f t="shared" si="1"/>
        <v>73.15144708864182</v>
      </c>
      <c r="H17" s="38">
        <f t="shared" si="2"/>
        <v>99018.8175715215</v>
      </c>
      <c r="I17" s="37">
        <f>IF(I16=0,0,IF(J17&lt;Inputs!$C$10*12+1,$I$4,0))</f>
        <v>-733.7645738793761</v>
      </c>
      <c r="J17">
        <f>IF((J16+1)&lt;(Inputs!$C$10*12+1),J16+1,"")</f>
        <v>14</v>
      </c>
      <c r="K17">
        <f t="shared" si="6"/>
        <v>2005</v>
      </c>
      <c r="L17">
        <f t="shared" si="3"/>
        <v>2</v>
      </c>
      <c r="M17">
        <f t="shared" si="7"/>
        <v>14</v>
      </c>
    </row>
    <row r="18" spans="1:13" ht="12">
      <c r="A18">
        <f>IF(E18=0,0,IF(B18=Inputs!$C$11*12,12*IRR($C$3:C18,0.001),0))</f>
        <v>0</v>
      </c>
      <c r="B18" s="36">
        <f t="shared" si="0"/>
        <v>15</v>
      </c>
      <c r="C18" s="46">
        <f>IF(B18=Inputs!$C$11*12,D18-H18,D18)</f>
        <v>-733.7645738793761</v>
      </c>
      <c r="D18" s="45">
        <f t="shared" si="4"/>
        <v>-733.7645738793761</v>
      </c>
      <c r="E18" s="37">
        <f t="shared" si="5"/>
        <v>-733.7645738793761</v>
      </c>
      <c r="F18" s="38">
        <f>Inputs!$C$8/12*H17</f>
        <v>660.1254504768101</v>
      </c>
      <c r="G18" s="38">
        <f t="shared" si="1"/>
        <v>73.63912340256604</v>
      </c>
      <c r="H18" s="38">
        <f t="shared" si="2"/>
        <v>98945.17844811894</v>
      </c>
      <c r="I18" s="37">
        <f>IF(I17=0,0,IF(J18&lt;Inputs!$C$10*12+1,$I$4,0))</f>
        <v>-733.7645738793761</v>
      </c>
      <c r="J18">
        <f>IF((J17+1)&lt;(Inputs!$C$10*12+1),J17+1,"")</f>
        <v>15</v>
      </c>
      <c r="K18">
        <f t="shared" si="6"/>
        <v>2005</v>
      </c>
      <c r="L18">
        <f aca="true" t="shared" si="8" ref="L18:L81">IF(L17=12,1,IF(L17&lt;12,L17+1,12))</f>
        <v>3</v>
      </c>
      <c r="M18">
        <f t="shared" si="7"/>
        <v>15</v>
      </c>
    </row>
    <row r="19" spans="1:13" ht="12">
      <c r="A19">
        <f>IF(E19=0,0,IF(B19=Inputs!$C$11*12,12*IRR($C$3:C19,0.001),0))</f>
        <v>0</v>
      </c>
      <c r="B19" s="36">
        <f t="shared" si="0"/>
        <v>16</v>
      </c>
      <c r="C19" s="46">
        <f>IF(B19=Inputs!$C$11*12,D19-H19,D19)</f>
        <v>-733.7645738793761</v>
      </c>
      <c r="D19" s="45">
        <f t="shared" si="4"/>
        <v>-733.7645738793761</v>
      </c>
      <c r="E19" s="37">
        <f t="shared" si="5"/>
        <v>-733.7645738793761</v>
      </c>
      <c r="F19" s="38">
        <f>Inputs!$C$8/12*H18</f>
        <v>659.6345229874596</v>
      </c>
      <c r="G19" s="38">
        <f t="shared" si="1"/>
        <v>74.13005089191654</v>
      </c>
      <c r="H19" s="38">
        <f t="shared" si="2"/>
        <v>98871.04839722702</v>
      </c>
      <c r="I19" s="37">
        <f>IF(I18=0,0,IF(J19&lt;Inputs!$C$10*12+1,$I$4,0))</f>
        <v>-733.7645738793761</v>
      </c>
      <c r="J19">
        <f>IF((J18+1)&lt;(Inputs!$C$10*12+1),J18+1,"")</f>
        <v>16</v>
      </c>
      <c r="K19">
        <f t="shared" si="6"/>
        <v>2005</v>
      </c>
      <c r="L19">
        <f t="shared" si="8"/>
        <v>4</v>
      </c>
      <c r="M19">
        <f t="shared" si="7"/>
        <v>16</v>
      </c>
    </row>
    <row r="20" spans="1:13" ht="12">
      <c r="A20">
        <f>IF(E20=0,0,IF(B20=Inputs!$C$11*12,12*IRR($C$3:C20,0.001),0))</f>
        <v>0</v>
      </c>
      <c r="B20" s="36">
        <f t="shared" si="0"/>
        <v>17</v>
      </c>
      <c r="C20" s="46">
        <f>IF(B20=Inputs!$C$11*12,D20-H20,D20)</f>
        <v>-733.7645738793761</v>
      </c>
      <c r="D20" s="45">
        <f t="shared" si="4"/>
        <v>-733.7645738793761</v>
      </c>
      <c r="E20" s="37">
        <f t="shared" si="5"/>
        <v>-733.7645738793761</v>
      </c>
      <c r="F20" s="38">
        <f>Inputs!$C$8/12*H19</f>
        <v>659.1403226481801</v>
      </c>
      <c r="G20" s="38">
        <f t="shared" si="1"/>
        <v>74.62425123119601</v>
      </c>
      <c r="H20" s="38">
        <f t="shared" si="2"/>
        <v>98796.42414599581</v>
      </c>
      <c r="I20" s="37">
        <f>IF(I19=0,0,IF(J20&lt;Inputs!$C$10*12+1,$I$4,0))</f>
        <v>-733.7645738793761</v>
      </c>
      <c r="J20">
        <f>IF((J19+1)&lt;(Inputs!$C$10*12+1),J19+1,"")</f>
        <v>17</v>
      </c>
      <c r="K20">
        <f t="shared" si="6"/>
        <v>2005</v>
      </c>
      <c r="L20">
        <f t="shared" si="8"/>
        <v>5</v>
      </c>
      <c r="M20">
        <f t="shared" si="7"/>
        <v>17</v>
      </c>
    </row>
    <row r="21" spans="1:13" ht="12">
      <c r="A21">
        <f>IF(E21=0,0,IF(B21=Inputs!$C$11*12,12*IRR($C$3:C21,0.001),0))</f>
        <v>0</v>
      </c>
      <c r="B21" s="36">
        <f t="shared" si="0"/>
        <v>18</v>
      </c>
      <c r="C21" s="46">
        <f>IF(B21=Inputs!$C$11*12,D21-H21,D21)</f>
        <v>-733.7645738793761</v>
      </c>
      <c r="D21" s="45">
        <f t="shared" si="4"/>
        <v>-733.7645738793761</v>
      </c>
      <c r="E21" s="37">
        <f t="shared" si="5"/>
        <v>-733.7645738793761</v>
      </c>
      <c r="F21" s="38">
        <f>Inputs!$C$8/12*H20</f>
        <v>658.6428276399721</v>
      </c>
      <c r="G21" s="38">
        <f t="shared" si="1"/>
        <v>75.12174623940405</v>
      </c>
      <c r="H21" s="38">
        <f t="shared" si="2"/>
        <v>98721.30239975642</v>
      </c>
      <c r="I21" s="37">
        <f>IF(I20=0,0,IF(J21&lt;Inputs!$C$10*12+1,$I$4,0))</f>
        <v>-733.7645738793761</v>
      </c>
      <c r="J21">
        <f>IF((J20+1)&lt;(Inputs!$C$10*12+1),J20+1,"")</f>
        <v>18</v>
      </c>
      <c r="K21">
        <f t="shared" si="6"/>
        <v>2005</v>
      </c>
      <c r="L21">
        <f t="shared" si="8"/>
        <v>6</v>
      </c>
      <c r="M21">
        <f t="shared" si="7"/>
        <v>18</v>
      </c>
    </row>
    <row r="22" spans="1:13" ht="12">
      <c r="A22">
        <f>IF(E22=0,0,IF(B22=Inputs!$C$11*12,12*IRR($C$3:C22,0.001),0))</f>
        <v>0</v>
      </c>
      <c r="B22" s="36">
        <f t="shared" si="0"/>
        <v>19</v>
      </c>
      <c r="C22" s="46">
        <f>IF(B22=Inputs!$C$11*12,D22-H22,D22)</f>
        <v>-733.7645738793761</v>
      </c>
      <c r="D22" s="45">
        <f t="shared" si="4"/>
        <v>-733.7645738793761</v>
      </c>
      <c r="E22" s="37">
        <f t="shared" si="5"/>
        <v>-733.7645738793761</v>
      </c>
      <c r="F22" s="38">
        <f>Inputs!$C$8/12*H21</f>
        <v>658.1420159983761</v>
      </c>
      <c r="G22" s="38">
        <f t="shared" si="1"/>
        <v>75.62255788100003</v>
      </c>
      <c r="H22" s="38">
        <f t="shared" si="2"/>
        <v>98645.67984187542</v>
      </c>
      <c r="I22" s="37">
        <f>IF(I21=0,0,IF(J22&lt;Inputs!$C$10*12+1,$I$4,0))</f>
        <v>-733.7645738793761</v>
      </c>
      <c r="J22">
        <f>IF((J21+1)&lt;(Inputs!$C$10*12+1),J21+1,"")</f>
        <v>19</v>
      </c>
      <c r="K22">
        <f t="shared" si="6"/>
        <v>2005</v>
      </c>
      <c r="L22">
        <f t="shared" si="8"/>
        <v>7</v>
      </c>
      <c r="M22">
        <f t="shared" si="7"/>
        <v>19</v>
      </c>
    </row>
    <row r="23" spans="1:13" ht="12">
      <c r="A23">
        <f>IF(E23=0,0,IF(B23=Inputs!$C$11*12,12*IRR($C$3:C23,0.001),0))</f>
        <v>0</v>
      </c>
      <c r="B23" s="36">
        <f t="shared" si="0"/>
        <v>20</v>
      </c>
      <c r="C23" s="46">
        <f>IF(B23=Inputs!$C$11*12,D23-H23,D23)</f>
        <v>-733.7645738793761</v>
      </c>
      <c r="D23" s="45">
        <f t="shared" si="4"/>
        <v>-733.7645738793761</v>
      </c>
      <c r="E23" s="37">
        <f t="shared" si="5"/>
        <v>-733.7645738793761</v>
      </c>
      <c r="F23" s="38">
        <f>Inputs!$C$8/12*H22</f>
        <v>657.6378656125029</v>
      </c>
      <c r="G23" s="38">
        <f t="shared" si="1"/>
        <v>76.12670826687327</v>
      </c>
      <c r="H23" s="38">
        <f t="shared" si="2"/>
        <v>98569.55313360854</v>
      </c>
      <c r="I23" s="37">
        <f>IF(I22=0,0,IF(J23&lt;Inputs!$C$10*12+1,$I$4,0))</f>
        <v>-733.7645738793761</v>
      </c>
      <c r="J23">
        <f>IF((J22+1)&lt;(Inputs!$C$10*12+1),J22+1,"")</f>
        <v>20</v>
      </c>
      <c r="K23">
        <f t="shared" si="6"/>
        <v>2005</v>
      </c>
      <c r="L23">
        <f t="shared" si="8"/>
        <v>8</v>
      </c>
      <c r="M23">
        <f t="shared" si="7"/>
        <v>20</v>
      </c>
    </row>
    <row r="24" spans="1:13" ht="12">
      <c r="A24">
        <f>IF(E24=0,0,IF(B24=Inputs!$C$11*12,12*IRR($C$3:C24,0.001),0))</f>
        <v>0</v>
      </c>
      <c r="B24" s="36">
        <f t="shared" si="0"/>
        <v>21</v>
      </c>
      <c r="C24" s="46">
        <f>IF(B24=Inputs!$C$11*12,D24-H24,D24)</f>
        <v>-733.7645738793761</v>
      </c>
      <c r="D24" s="45">
        <f t="shared" si="4"/>
        <v>-733.7645738793761</v>
      </c>
      <c r="E24" s="37">
        <f t="shared" si="5"/>
        <v>-733.7645738793761</v>
      </c>
      <c r="F24" s="38">
        <f>Inputs!$C$8/12*H23</f>
        <v>657.130354224057</v>
      </c>
      <c r="G24" s="38">
        <f t="shared" si="1"/>
        <v>76.63421965531916</v>
      </c>
      <c r="H24" s="38">
        <f t="shared" si="2"/>
        <v>98492.91891395322</v>
      </c>
      <c r="I24" s="37">
        <f>IF(I23=0,0,IF(J24&lt;Inputs!$C$10*12+1,$I$4,0))</f>
        <v>-733.7645738793761</v>
      </c>
      <c r="J24">
        <f>IF((J23+1)&lt;(Inputs!$C$10*12+1),J23+1,"")</f>
        <v>21</v>
      </c>
      <c r="K24">
        <f t="shared" si="6"/>
        <v>2005</v>
      </c>
      <c r="L24">
        <f t="shared" si="8"/>
        <v>9</v>
      </c>
      <c r="M24">
        <f t="shared" si="7"/>
        <v>21</v>
      </c>
    </row>
    <row r="25" spans="1:13" ht="12">
      <c r="A25">
        <f>IF(E25=0,0,IF(B25=Inputs!$C$11*12,12*IRR($C$3:C25,0.001),0))</f>
        <v>0</v>
      </c>
      <c r="B25" s="36">
        <f t="shared" si="0"/>
        <v>22</v>
      </c>
      <c r="C25" s="46">
        <f>IF(B25=Inputs!$C$11*12,D25-H25,D25)</f>
        <v>-733.7645738793761</v>
      </c>
      <c r="D25" s="45">
        <f t="shared" si="4"/>
        <v>-733.7645738793761</v>
      </c>
      <c r="E25" s="37">
        <f t="shared" si="5"/>
        <v>-733.7645738793761</v>
      </c>
      <c r="F25" s="38">
        <f>Inputs!$C$8/12*H24</f>
        <v>656.6194594263549</v>
      </c>
      <c r="G25" s="38">
        <f t="shared" si="1"/>
        <v>77.14511445302128</v>
      </c>
      <c r="H25" s="38">
        <f t="shared" si="2"/>
        <v>98415.77379950021</v>
      </c>
      <c r="I25" s="37">
        <f>IF(I24=0,0,IF(J25&lt;Inputs!$C$10*12+1,$I$4,0))</f>
        <v>-733.7645738793761</v>
      </c>
      <c r="J25">
        <f>IF((J24+1)&lt;(Inputs!$C$10*12+1),J24+1,"")</f>
        <v>22</v>
      </c>
      <c r="K25">
        <f t="shared" si="6"/>
        <v>2005</v>
      </c>
      <c r="L25">
        <f t="shared" si="8"/>
        <v>10</v>
      </c>
      <c r="M25">
        <f t="shared" si="7"/>
        <v>22</v>
      </c>
    </row>
    <row r="26" spans="1:13" ht="12">
      <c r="A26">
        <f>IF(E26=0,0,IF(B26=Inputs!$C$11*12,12*IRR($C$3:C26,0.001),0))</f>
        <v>0</v>
      </c>
      <c r="B26" s="36">
        <f t="shared" si="0"/>
        <v>23</v>
      </c>
      <c r="C26" s="46">
        <f>IF(B26=Inputs!$C$11*12,D26-H26,D26)</f>
        <v>-733.7645738793761</v>
      </c>
      <c r="D26" s="45">
        <f t="shared" si="4"/>
        <v>-733.7645738793761</v>
      </c>
      <c r="E26" s="37">
        <f t="shared" si="5"/>
        <v>-733.7645738793761</v>
      </c>
      <c r="F26" s="38">
        <f>Inputs!$C$8/12*H25</f>
        <v>656.1051586633348</v>
      </c>
      <c r="G26" s="38">
        <f t="shared" si="1"/>
        <v>77.65941521604134</v>
      </c>
      <c r="H26" s="38">
        <f t="shared" si="2"/>
        <v>98338.11438428417</v>
      </c>
      <c r="I26" s="37">
        <f>IF(I25=0,0,IF(J26&lt;Inputs!$C$10*12+1,$I$4,0))</f>
        <v>-733.7645738793761</v>
      </c>
      <c r="J26">
        <f>IF((J25+1)&lt;(Inputs!$C$10*12+1),J25+1,"")</f>
        <v>23</v>
      </c>
      <c r="K26">
        <f t="shared" si="6"/>
        <v>2005</v>
      </c>
      <c r="L26">
        <f t="shared" si="8"/>
        <v>11</v>
      </c>
      <c r="M26">
        <f t="shared" si="7"/>
        <v>23</v>
      </c>
    </row>
    <row r="27" spans="1:13" ht="12">
      <c r="A27">
        <f>IF(E27=0,0,IF(B27=Inputs!$C$11*12,12*IRR($C$3:C27,0.001),0))</f>
        <v>0</v>
      </c>
      <c r="B27" s="36">
        <f t="shared" si="0"/>
        <v>24</v>
      </c>
      <c r="C27" s="46">
        <f>IF(B27=Inputs!$C$11*12,D27-H27,D27)</f>
        <v>-733.7645738793761</v>
      </c>
      <c r="D27" s="45">
        <f t="shared" si="4"/>
        <v>-733.7645738793761</v>
      </c>
      <c r="E27" s="37">
        <f t="shared" si="5"/>
        <v>-733.7645738793761</v>
      </c>
      <c r="F27" s="38">
        <f>Inputs!$C$8/12*H26</f>
        <v>655.5874292285612</v>
      </c>
      <c r="G27" s="38">
        <f t="shared" si="1"/>
        <v>78.17714465081497</v>
      </c>
      <c r="H27" s="38">
        <f t="shared" si="2"/>
        <v>98259.93723963335</v>
      </c>
      <c r="I27" s="37">
        <f>IF(I26=0,0,IF(J27&lt;Inputs!$C$10*12+1,$I$4,0))</f>
        <v>-733.7645738793761</v>
      </c>
      <c r="J27">
        <f>IF((J26+1)&lt;(Inputs!$C$10*12+1),J26+1,"")</f>
        <v>24</v>
      </c>
      <c r="K27">
        <f t="shared" si="6"/>
        <v>2005</v>
      </c>
      <c r="L27">
        <f t="shared" si="8"/>
        <v>12</v>
      </c>
      <c r="M27">
        <f t="shared" si="7"/>
        <v>24</v>
      </c>
    </row>
    <row r="28" spans="1:13" ht="12">
      <c r="A28">
        <f>IF(E28=0,0,IF(B28=Inputs!$C$11*12,12*IRR($C$3:C28,0.001),0))</f>
        <v>0</v>
      </c>
      <c r="B28" s="36">
        <f t="shared" si="0"/>
        <v>25</v>
      </c>
      <c r="C28" s="46">
        <f>IF(B28=Inputs!$C$11*12,D28-H28,D28)</f>
        <v>-733.7645738793761</v>
      </c>
      <c r="D28" s="45">
        <f t="shared" si="4"/>
        <v>-733.7645738793761</v>
      </c>
      <c r="E28" s="37">
        <f t="shared" si="5"/>
        <v>-733.7645738793761</v>
      </c>
      <c r="F28" s="38">
        <f>Inputs!$C$8/12*H27</f>
        <v>655.0662482642224</v>
      </c>
      <c r="G28" s="38">
        <f t="shared" si="1"/>
        <v>78.69832561515375</v>
      </c>
      <c r="H28" s="38">
        <f t="shared" si="2"/>
        <v>98181.23891401819</v>
      </c>
      <c r="I28" s="37">
        <f>IF(I27=0,0,IF(J28&lt;Inputs!$C$10*12+1,$I$4,0))</f>
        <v>-733.7645738793761</v>
      </c>
      <c r="J28">
        <f>IF((J27+1)&lt;(Inputs!$C$10*12+1),J27+1,"")</f>
        <v>25</v>
      </c>
      <c r="K28">
        <f t="shared" si="6"/>
        <v>2006</v>
      </c>
      <c r="L28">
        <f t="shared" si="8"/>
        <v>1</v>
      </c>
      <c r="M28">
        <f t="shared" si="7"/>
        <v>25</v>
      </c>
    </row>
    <row r="29" spans="1:13" ht="12">
      <c r="A29">
        <f>IF(E29=0,0,IF(B29=Inputs!$C$11*12,12*IRR($C$3:C29,0.001),0))</f>
        <v>0</v>
      </c>
      <c r="B29" s="36">
        <f t="shared" si="0"/>
        <v>26</v>
      </c>
      <c r="C29" s="46">
        <f>IF(B29=Inputs!$C$11*12,D29-H29,D29)</f>
        <v>-733.7645738793761</v>
      </c>
      <c r="D29" s="45">
        <f t="shared" si="4"/>
        <v>-733.7645738793761</v>
      </c>
      <c r="E29" s="37">
        <f t="shared" si="5"/>
        <v>-733.7645738793761</v>
      </c>
      <c r="F29" s="38">
        <f>Inputs!$C$8/12*H28</f>
        <v>654.5415927601213</v>
      </c>
      <c r="G29" s="38">
        <f t="shared" si="1"/>
        <v>79.22298111925488</v>
      </c>
      <c r="H29" s="38">
        <f t="shared" si="2"/>
        <v>98102.01593289894</v>
      </c>
      <c r="I29" s="37">
        <f>IF(I28=0,0,IF(J29&lt;Inputs!$C$10*12+1,$I$4,0))</f>
        <v>-733.7645738793761</v>
      </c>
      <c r="J29">
        <f>IF((J28+1)&lt;(Inputs!$C$10*12+1),J28+1,"")</f>
        <v>26</v>
      </c>
      <c r="K29">
        <f t="shared" si="6"/>
        <v>2006</v>
      </c>
      <c r="L29">
        <f t="shared" si="8"/>
        <v>2</v>
      </c>
      <c r="M29">
        <f t="shared" si="7"/>
        <v>26</v>
      </c>
    </row>
    <row r="30" spans="1:13" ht="12">
      <c r="A30">
        <f>IF(E30=0,0,IF(B30=Inputs!$C$11*12,12*IRR($C$3:C30,0.001),0))</f>
        <v>0</v>
      </c>
      <c r="B30" s="36">
        <f t="shared" si="0"/>
        <v>27</v>
      </c>
      <c r="C30" s="46">
        <f>IF(B30=Inputs!$C$11*12,D30-H30,D30)</f>
        <v>-733.7645738793761</v>
      </c>
      <c r="D30" s="45">
        <f t="shared" si="4"/>
        <v>-733.7645738793761</v>
      </c>
      <c r="E30" s="37">
        <f t="shared" si="5"/>
        <v>-733.7645738793761</v>
      </c>
      <c r="F30" s="38">
        <f>Inputs!$C$8/12*H29</f>
        <v>654.0134395526596</v>
      </c>
      <c r="G30" s="38">
        <f t="shared" si="1"/>
        <v>79.75113432671651</v>
      </c>
      <c r="H30" s="38">
        <f t="shared" si="2"/>
        <v>98022.26479857223</v>
      </c>
      <c r="I30" s="37">
        <f>IF(I29=0,0,IF(J30&lt;Inputs!$C$10*12+1,$I$4,0))</f>
        <v>-733.7645738793761</v>
      </c>
      <c r="J30">
        <f>IF((J29+1)&lt;(Inputs!$C$10*12+1),J29+1,"")</f>
        <v>27</v>
      </c>
      <c r="K30">
        <f t="shared" si="6"/>
        <v>2006</v>
      </c>
      <c r="L30">
        <f t="shared" si="8"/>
        <v>3</v>
      </c>
      <c r="M30">
        <f t="shared" si="7"/>
        <v>27</v>
      </c>
    </row>
    <row r="31" spans="1:13" ht="12">
      <c r="A31">
        <f>IF(E31=0,0,IF(B31=Inputs!$C$11*12,12*IRR($C$3:C31,0.001),0))</f>
        <v>0</v>
      </c>
      <c r="B31" s="36">
        <f t="shared" si="0"/>
        <v>28</v>
      </c>
      <c r="C31" s="46">
        <f>IF(B31=Inputs!$C$11*12,D31-H31,D31)</f>
        <v>-733.7645738793761</v>
      </c>
      <c r="D31" s="45">
        <f t="shared" si="4"/>
        <v>-733.7645738793761</v>
      </c>
      <c r="E31" s="37">
        <f t="shared" si="5"/>
        <v>-733.7645738793761</v>
      </c>
      <c r="F31" s="38">
        <f>Inputs!$C$8/12*H30</f>
        <v>653.4817653238149</v>
      </c>
      <c r="G31" s="38">
        <f t="shared" si="1"/>
        <v>80.28280855556125</v>
      </c>
      <c r="H31" s="38">
        <f t="shared" si="2"/>
        <v>97941.98199001666</v>
      </c>
      <c r="I31" s="37">
        <f>IF(I30=0,0,IF(J31&lt;Inputs!$C$10*12+1,$I$4,0))</f>
        <v>-733.7645738793761</v>
      </c>
      <c r="J31">
        <f>IF((J30+1)&lt;(Inputs!$C$10*12+1),J30+1,"")</f>
        <v>28</v>
      </c>
      <c r="K31">
        <f t="shared" si="6"/>
        <v>2006</v>
      </c>
      <c r="L31">
        <f t="shared" si="8"/>
        <v>4</v>
      </c>
      <c r="M31">
        <f t="shared" si="7"/>
        <v>28</v>
      </c>
    </row>
    <row r="32" spans="1:13" ht="12">
      <c r="A32">
        <f>IF(E32=0,0,IF(B32=Inputs!$C$11*12,12*IRR($C$3:C32,0.001),0))</f>
        <v>0</v>
      </c>
      <c r="B32" s="36">
        <f t="shared" si="0"/>
        <v>29</v>
      </c>
      <c r="C32" s="46">
        <f>IF(B32=Inputs!$C$11*12,D32-H32,D32)</f>
        <v>-733.7645738793761</v>
      </c>
      <c r="D32" s="45">
        <f t="shared" si="4"/>
        <v>-733.7645738793761</v>
      </c>
      <c r="E32" s="37">
        <f t="shared" si="5"/>
        <v>-733.7645738793761</v>
      </c>
      <c r="F32" s="38">
        <f>Inputs!$C$8/12*H31</f>
        <v>652.9465466001111</v>
      </c>
      <c r="G32" s="38">
        <f t="shared" si="1"/>
        <v>80.81802727926504</v>
      </c>
      <c r="H32" s="38">
        <f t="shared" si="2"/>
        <v>97861.1639627374</v>
      </c>
      <c r="I32" s="37">
        <f>IF(I31=0,0,IF(J32&lt;Inputs!$C$10*12+1,$I$4,0))</f>
        <v>-733.7645738793761</v>
      </c>
      <c r="J32">
        <f>IF((J31+1)&lt;(Inputs!$C$10*12+1),J31+1,"")</f>
        <v>29</v>
      </c>
      <c r="K32">
        <f t="shared" si="6"/>
        <v>2006</v>
      </c>
      <c r="L32">
        <f t="shared" si="8"/>
        <v>5</v>
      </c>
      <c r="M32">
        <f t="shared" si="7"/>
        <v>29</v>
      </c>
    </row>
    <row r="33" spans="1:13" ht="12">
      <c r="A33">
        <f>IF(E33=0,0,IF(B33=Inputs!$C$11*12,12*IRR($C$3:C33,0.001),0))</f>
        <v>0</v>
      </c>
      <c r="B33" s="36">
        <f t="shared" si="0"/>
        <v>30</v>
      </c>
      <c r="C33" s="46">
        <f>IF(B33=Inputs!$C$11*12,D33-H33,D33)</f>
        <v>-733.7645738793761</v>
      </c>
      <c r="D33" s="45">
        <f t="shared" si="4"/>
        <v>-733.7645738793761</v>
      </c>
      <c r="E33" s="37">
        <f t="shared" si="5"/>
        <v>-733.7645738793761</v>
      </c>
      <c r="F33" s="38">
        <f>Inputs!$C$8/12*H32</f>
        <v>652.4077597515827</v>
      </c>
      <c r="G33" s="38">
        <f t="shared" si="1"/>
        <v>81.35681412779343</v>
      </c>
      <c r="H33" s="38">
        <f t="shared" si="2"/>
        <v>97779.8071486096</v>
      </c>
      <c r="I33" s="37">
        <f>IF(I32=0,0,IF(J33&lt;Inputs!$C$10*12+1,$I$4,0))</f>
        <v>-733.7645738793761</v>
      </c>
      <c r="J33">
        <f>IF((J32+1)&lt;(Inputs!$C$10*12+1),J32+1,"")</f>
        <v>30</v>
      </c>
      <c r="K33">
        <f t="shared" si="6"/>
        <v>2006</v>
      </c>
      <c r="L33">
        <f t="shared" si="8"/>
        <v>6</v>
      </c>
      <c r="M33">
        <f t="shared" si="7"/>
        <v>30</v>
      </c>
    </row>
    <row r="34" spans="1:13" ht="12">
      <c r="A34">
        <f>IF(E34=0,0,IF(B34=Inputs!$C$11*12,12*IRR($C$3:C34,0.001),0))</f>
        <v>0</v>
      </c>
      <c r="B34" s="36">
        <f t="shared" si="0"/>
        <v>31</v>
      </c>
      <c r="C34" s="46">
        <f>IF(B34=Inputs!$C$11*12,D34-H34,D34)</f>
        <v>-733.7645738793761</v>
      </c>
      <c r="D34" s="45">
        <f t="shared" si="4"/>
        <v>-733.7645738793761</v>
      </c>
      <c r="E34" s="37">
        <f t="shared" si="5"/>
        <v>-733.7645738793761</v>
      </c>
      <c r="F34" s="38">
        <f>Inputs!$C$8/12*H33</f>
        <v>651.8653809907307</v>
      </c>
      <c r="G34" s="38">
        <f t="shared" si="1"/>
        <v>81.89919288864542</v>
      </c>
      <c r="H34" s="38">
        <f t="shared" si="2"/>
        <v>97697.90795572096</v>
      </c>
      <c r="I34" s="37">
        <f>IF(I33=0,0,IF(J34&lt;Inputs!$C$10*12+1,$I$4,0))</f>
        <v>-733.7645738793761</v>
      </c>
      <c r="J34">
        <f>IF((J33+1)&lt;(Inputs!$C$10*12+1),J33+1,"")</f>
        <v>31</v>
      </c>
      <c r="K34">
        <f t="shared" si="6"/>
        <v>2006</v>
      </c>
      <c r="L34">
        <f t="shared" si="8"/>
        <v>7</v>
      </c>
      <c r="M34">
        <f t="shared" si="7"/>
        <v>31</v>
      </c>
    </row>
    <row r="35" spans="1:13" ht="12">
      <c r="A35">
        <f>IF(E35=0,0,IF(B35=Inputs!$C$11*12,12*IRR($C$3:C35,0.001),0))</f>
        <v>0</v>
      </c>
      <c r="B35" s="36">
        <f t="shared" si="0"/>
        <v>32</v>
      </c>
      <c r="C35" s="46">
        <f>IF(B35=Inputs!$C$11*12,D35-H35,D35)</f>
        <v>-733.7645738793761</v>
      </c>
      <c r="D35" s="45">
        <f t="shared" si="4"/>
        <v>-733.7645738793761</v>
      </c>
      <c r="E35" s="37">
        <f t="shared" si="5"/>
        <v>-733.7645738793761</v>
      </c>
      <c r="F35" s="38">
        <f>Inputs!$C$8/12*H34</f>
        <v>651.3193863714731</v>
      </c>
      <c r="G35" s="38">
        <f t="shared" si="1"/>
        <v>82.44518750790303</v>
      </c>
      <c r="H35" s="38">
        <f t="shared" si="2"/>
        <v>97615.46276821307</v>
      </c>
      <c r="I35" s="37">
        <f>IF(I34=0,0,IF(J35&lt;Inputs!$C$10*12+1,$I$4,0))</f>
        <v>-733.7645738793761</v>
      </c>
      <c r="J35">
        <f>IF((J34+1)&lt;(Inputs!$C$10*12+1),J34+1,"")</f>
        <v>32</v>
      </c>
      <c r="K35">
        <f t="shared" si="6"/>
        <v>2006</v>
      </c>
      <c r="L35">
        <f t="shared" si="8"/>
        <v>8</v>
      </c>
      <c r="M35">
        <f t="shared" si="7"/>
        <v>32</v>
      </c>
    </row>
    <row r="36" spans="1:13" ht="12">
      <c r="A36">
        <f>IF(E36=0,0,IF(B36=Inputs!$C$11*12,12*IRR($C$3:C36,0.001),0))</f>
        <v>0</v>
      </c>
      <c r="B36" s="36">
        <f t="shared" si="0"/>
        <v>33</v>
      </c>
      <c r="C36" s="46">
        <f>IF(B36=Inputs!$C$11*12,D36-H36,D36)</f>
        <v>-733.7645738793761</v>
      </c>
      <c r="D36" s="45">
        <f t="shared" si="4"/>
        <v>-733.7645738793761</v>
      </c>
      <c r="E36" s="37">
        <f t="shared" si="5"/>
        <v>-733.7645738793761</v>
      </c>
      <c r="F36" s="38">
        <f>Inputs!$C$8/12*H35</f>
        <v>650.7697517880872</v>
      </c>
      <c r="G36" s="38">
        <f t="shared" si="1"/>
        <v>82.99482209128894</v>
      </c>
      <c r="H36" s="38">
        <f t="shared" si="2"/>
        <v>97532.46794612177</v>
      </c>
      <c r="I36" s="37">
        <f>IF(I35=0,0,IF(J36&lt;Inputs!$C$10*12+1,$I$4,0))</f>
        <v>-733.7645738793761</v>
      </c>
      <c r="J36">
        <f>IF((J35+1)&lt;(Inputs!$C$10*12+1),J35+1,"")</f>
        <v>33</v>
      </c>
      <c r="K36">
        <f t="shared" si="6"/>
        <v>2006</v>
      </c>
      <c r="L36">
        <f t="shared" si="8"/>
        <v>9</v>
      </c>
      <c r="M36">
        <f t="shared" si="7"/>
        <v>33</v>
      </c>
    </row>
    <row r="37" spans="1:13" ht="12">
      <c r="A37">
        <f>IF(E37=0,0,IF(B37=Inputs!$C$11*12,12*IRR($C$3:C37,0.001),0))</f>
        <v>0</v>
      </c>
      <c r="B37" s="36">
        <f t="shared" si="0"/>
        <v>34</v>
      </c>
      <c r="C37" s="46">
        <f>IF(B37=Inputs!$C$11*12,D37-H37,D37)</f>
        <v>-733.7645738793761</v>
      </c>
      <c r="D37" s="45">
        <f t="shared" si="4"/>
        <v>-733.7645738793761</v>
      </c>
      <c r="E37" s="37">
        <f t="shared" si="5"/>
        <v>-733.7645738793761</v>
      </c>
      <c r="F37" s="38">
        <f>Inputs!$C$8/12*H36</f>
        <v>650.2164529741452</v>
      </c>
      <c r="G37" s="38">
        <f t="shared" si="1"/>
        <v>83.54812090523092</v>
      </c>
      <c r="H37" s="38">
        <f t="shared" si="2"/>
        <v>97448.91982521654</v>
      </c>
      <c r="I37" s="37">
        <f>IF(I36=0,0,IF(J37&lt;Inputs!$C$10*12+1,$I$4,0))</f>
        <v>-733.7645738793761</v>
      </c>
      <c r="J37">
        <f>IF((J36+1)&lt;(Inputs!$C$10*12+1),J36+1,"")</f>
        <v>34</v>
      </c>
      <c r="K37">
        <f t="shared" si="6"/>
        <v>2006</v>
      </c>
      <c r="L37">
        <f t="shared" si="8"/>
        <v>10</v>
      </c>
      <c r="M37">
        <f t="shared" si="7"/>
        <v>34</v>
      </c>
    </row>
    <row r="38" spans="1:13" ht="12">
      <c r="A38">
        <f>IF(E38=0,0,IF(B38=Inputs!$C$11*12,12*IRR($C$3:C38,0.001),0))</f>
        <v>0</v>
      </c>
      <c r="B38" s="36">
        <f t="shared" si="0"/>
        <v>35</v>
      </c>
      <c r="C38" s="46">
        <f>IF(B38=Inputs!$C$11*12,D38-H38,D38)</f>
        <v>-733.7645738793761</v>
      </c>
      <c r="D38" s="45">
        <f t="shared" si="4"/>
        <v>-733.7645738793761</v>
      </c>
      <c r="E38" s="37">
        <f t="shared" si="5"/>
        <v>-733.7645738793761</v>
      </c>
      <c r="F38" s="38">
        <f>Inputs!$C$8/12*H37</f>
        <v>649.6594655014436</v>
      </c>
      <c r="G38" s="38">
        <f t="shared" si="1"/>
        <v>84.10510837793254</v>
      </c>
      <c r="H38" s="38">
        <f t="shared" si="2"/>
        <v>97364.8147168386</v>
      </c>
      <c r="I38" s="37">
        <f>IF(I37=0,0,IF(J38&lt;Inputs!$C$10*12+1,$I$4,0))</f>
        <v>-733.7645738793761</v>
      </c>
      <c r="J38">
        <f>IF((J37+1)&lt;(Inputs!$C$10*12+1),J37+1,"")</f>
        <v>35</v>
      </c>
      <c r="K38">
        <f t="shared" si="6"/>
        <v>2006</v>
      </c>
      <c r="L38">
        <f t="shared" si="8"/>
        <v>11</v>
      </c>
      <c r="M38">
        <f t="shared" si="7"/>
        <v>35</v>
      </c>
    </row>
    <row r="39" spans="1:13" ht="12">
      <c r="A39">
        <f>IF(E39=0,0,IF(B39=Inputs!$C$11*12,12*IRR($C$3:C39,0.001),0))</f>
        <v>0</v>
      </c>
      <c r="B39" s="36">
        <f t="shared" si="0"/>
        <v>36</v>
      </c>
      <c r="C39" s="46">
        <f>IF(B39=Inputs!$C$11*12,D39-H39,D39)</f>
        <v>-733.7645738793761</v>
      </c>
      <c r="D39" s="45">
        <f t="shared" si="4"/>
        <v>-733.7645738793761</v>
      </c>
      <c r="E39" s="37">
        <f t="shared" si="5"/>
        <v>-733.7645738793761</v>
      </c>
      <c r="F39" s="38">
        <f>Inputs!$C$8/12*H38</f>
        <v>649.0987647789241</v>
      </c>
      <c r="G39" s="38">
        <f t="shared" si="1"/>
        <v>84.66580910045207</v>
      </c>
      <c r="H39" s="38">
        <f t="shared" si="2"/>
        <v>97280.14890773816</v>
      </c>
      <c r="I39" s="37">
        <f>IF(I38=0,0,IF(J39&lt;Inputs!$C$10*12+1,$I$4,0))</f>
        <v>-733.7645738793761</v>
      </c>
      <c r="J39">
        <f>IF((J38+1)&lt;(Inputs!$C$10*12+1),J38+1,"")</f>
        <v>36</v>
      </c>
      <c r="K39">
        <f t="shared" si="6"/>
        <v>2006</v>
      </c>
      <c r="L39">
        <f t="shared" si="8"/>
        <v>12</v>
      </c>
      <c r="M39">
        <f t="shared" si="7"/>
        <v>36</v>
      </c>
    </row>
    <row r="40" spans="1:13" ht="12">
      <c r="A40">
        <f>IF(E40=0,0,IF(B40=Inputs!$C$11*12,12*IRR($C$3:C40,0.001),0))</f>
        <v>0</v>
      </c>
      <c r="B40" s="36">
        <f t="shared" si="0"/>
        <v>37</v>
      </c>
      <c r="C40" s="46">
        <f>IF(B40=Inputs!$C$11*12,D40-H40,D40)</f>
        <v>-733.7645738793761</v>
      </c>
      <c r="D40" s="45">
        <f t="shared" si="4"/>
        <v>-733.7645738793761</v>
      </c>
      <c r="E40" s="37">
        <f t="shared" si="5"/>
        <v>-733.7645738793761</v>
      </c>
      <c r="F40" s="38">
        <f>Inputs!$C$8/12*H39</f>
        <v>648.5343260515878</v>
      </c>
      <c r="G40" s="38">
        <f t="shared" si="1"/>
        <v>85.23024782778839</v>
      </c>
      <c r="H40" s="38">
        <f t="shared" si="2"/>
        <v>97194.91865991037</v>
      </c>
      <c r="I40" s="37">
        <f>IF(I39=0,0,IF(J40&lt;Inputs!$C$10*12+1,$I$4,0))</f>
        <v>-733.7645738793761</v>
      </c>
      <c r="J40">
        <f>IF((J39+1)&lt;(Inputs!$C$10*12+1),J39+1,"")</f>
        <v>37</v>
      </c>
      <c r="K40">
        <f t="shared" si="6"/>
        <v>2007</v>
      </c>
      <c r="L40">
        <f t="shared" si="8"/>
        <v>1</v>
      </c>
      <c r="M40">
        <f t="shared" si="7"/>
        <v>37</v>
      </c>
    </row>
    <row r="41" spans="1:13" ht="12">
      <c r="A41">
        <f>IF(E41=0,0,IF(B41=Inputs!$C$11*12,12*IRR($C$3:C41,0.001),0))</f>
        <v>0</v>
      </c>
      <c r="B41" s="36">
        <f t="shared" si="0"/>
        <v>38</v>
      </c>
      <c r="C41" s="46">
        <f>IF(B41=Inputs!$C$11*12,D41-H41,D41)</f>
        <v>-733.7645738793761</v>
      </c>
      <c r="D41" s="45">
        <f t="shared" si="4"/>
        <v>-733.7645738793761</v>
      </c>
      <c r="E41" s="37">
        <f t="shared" si="5"/>
        <v>-733.7645738793761</v>
      </c>
      <c r="F41" s="38">
        <f>Inputs!$C$8/12*H40</f>
        <v>647.9661243994025</v>
      </c>
      <c r="G41" s="38">
        <f t="shared" si="1"/>
        <v>85.79844947997367</v>
      </c>
      <c r="H41" s="38">
        <f t="shared" si="2"/>
        <v>97109.1202104304</v>
      </c>
      <c r="I41" s="37">
        <f>IF(I40=0,0,IF(J41&lt;Inputs!$C$10*12+1,$I$4,0))</f>
        <v>-733.7645738793761</v>
      </c>
      <c r="J41">
        <f>IF((J40+1)&lt;(Inputs!$C$10*12+1),J40+1,"")</f>
        <v>38</v>
      </c>
      <c r="K41">
        <f t="shared" si="6"/>
        <v>2007</v>
      </c>
      <c r="L41">
        <f t="shared" si="8"/>
        <v>2</v>
      </c>
      <c r="M41">
        <f t="shared" si="7"/>
        <v>38</v>
      </c>
    </row>
    <row r="42" spans="1:13" ht="12">
      <c r="A42">
        <f>IF(E42=0,0,IF(B42=Inputs!$C$11*12,12*IRR($C$3:C42,0.001),0))</f>
        <v>0</v>
      </c>
      <c r="B42" s="36">
        <f t="shared" si="0"/>
        <v>39</v>
      </c>
      <c r="C42" s="46">
        <f>IF(B42=Inputs!$C$11*12,D42-H42,D42)</f>
        <v>-733.7645738793761</v>
      </c>
      <c r="D42" s="45">
        <f t="shared" si="4"/>
        <v>-733.7645738793761</v>
      </c>
      <c r="E42" s="37">
        <f t="shared" si="5"/>
        <v>-733.7645738793761</v>
      </c>
      <c r="F42" s="38">
        <f>Inputs!$C$8/12*H41</f>
        <v>647.3941347362027</v>
      </c>
      <c r="G42" s="38">
        <f t="shared" si="1"/>
        <v>86.37043914317348</v>
      </c>
      <c r="H42" s="38">
        <f t="shared" si="2"/>
        <v>97022.74977128723</v>
      </c>
      <c r="I42" s="37">
        <f>IF(I41=0,0,IF(J42&lt;Inputs!$C$10*12+1,$I$4,0))</f>
        <v>-733.7645738793761</v>
      </c>
      <c r="J42">
        <f>IF((J41+1)&lt;(Inputs!$C$10*12+1),J41+1,"")</f>
        <v>39</v>
      </c>
      <c r="K42">
        <f t="shared" si="6"/>
        <v>2007</v>
      </c>
      <c r="L42">
        <f t="shared" si="8"/>
        <v>3</v>
      </c>
      <c r="M42">
        <f t="shared" si="7"/>
        <v>39</v>
      </c>
    </row>
    <row r="43" spans="1:13" ht="12">
      <c r="A43">
        <f>IF(E43=0,0,IF(B43=Inputs!$C$11*12,12*IRR($C$3:C43,0.001),0))</f>
        <v>0</v>
      </c>
      <c r="B43" s="36">
        <f t="shared" si="0"/>
        <v>40</v>
      </c>
      <c r="C43" s="46">
        <f>IF(B43=Inputs!$C$11*12,D43-H43,D43)</f>
        <v>-733.7645738793761</v>
      </c>
      <c r="D43" s="45">
        <f t="shared" si="4"/>
        <v>-733.7645738793761</v>
      </c>
      <c r="E43" s="37">
        <f t="shared" si="5"/>
        <v>-733.7645738793761</v>
      </c>
      <c r="F43" s="38">
        <f>Inputs!$C$8/12*H42</f>
        <v>646.8183318085815</v>
      </c>
      <c r="G43" s="38">
        <f t="shared" si="1"/>
        <v>86.9462420707946</v>
      </c>
      <c r="H43" s="38">
        <f t="shared" si="2"/>
        <v>96935.80352921643</v>
      </c>
      <c r="I43" s="37">
        <f>IF(I42=0,0,IF(J43&lt;Inputs!$C$10*12+1,$I$4,0))</f>
        <v>-733.7645738793761</v>
      </c>
      <c r="J43">
        <f>IF((J42+1)&lt;(Inputs!$C$10*12+1),J42+1,"")</f>
        <v>40</v>
      </c>
      <c r="K43">
        <f t="shared" si="6"/>
        <v>2007</v>
      </c>
      <c r="L43">
        <f t="shared" si="8"/>
        <v>4</v>
      </c>
      <c r="M43">
        <f t="shared" si="7"/>
        <v>40</v>
      </c>
    </row>
    <row r="44" spans="1:13" ht="12">
      <c r="A44">
        <f>IF(E44=0,0,IF(B44=Inputs!$C$11*12,12*IRR($C$3:C44,0.001),0))</f>
        <v>0</v>
      </c>
      <c r="B44" s="36">
        <f t="shared" si="0"/>
        <v>41</v>
      </c>
      <c r="C44" s="46">
        <f>IF(B44=Inputs!$C$11*12,D44-H44,D44)</f>
        <v>-733.7645738793761</v>
      </c>
      <c r="D44" s="45">
        <f t="shared" si="4"/>
        <v>-733.7645738793761</v>
      </c>
      <c r="E44" s="37">
        <f t="shared" si="5"/>
        <v>-733.7645738793761</v>
      </c>
      <c r="F44" s="38">
        <f>Inputs!$C$8/12*H43</f>
        <v>646.2386901947763</v>
      </c>
      <c r="G44" s="38">
        <f t="shared" si="1"/>
        <v>87.52588368459988</v>
      </c>
      <c r="H44" s="38">
        <f t="shared" si="2"/>
        <v>96848.27764553182</v>
      </c>
      <c r="I44" s="37">
        <f>IF(I43=0,0,IF(J44&lt;Inputs!$C$10*12+1,$I$4,0))</f>
        <v>-733.7645738793761</v>
      </c>
      <c r="J44">
        <f>IF((J43+1)&lt;(Inputs!$C$10*12+1),J43+1,"")</f>
        <v>41</v>
      </c>
      <c r="K44">
        <f t="shared" si="6"/>
        <v>2007</v>
      </c>
      <c r="L44">
        <f t="shared" si="8"/>
        <v>5</v>
      </c>
      <c r="M44">
        <f t="shared" si="7"/>
        <v>41</v>
      </c>
    </row>
    <row r="45" spans="1:13" ht="12">
      <c r="A45">
        <f>IF(E45=0,0,IF(B45=Inputs!$C$11*12,12*IRR($C$3:C45,0.001),0))</f>
        <v>0</v>
      </c>
      <c r="B45" s="36">
        <f t="shared" si="0"/>
        <v>42</v>
      </c>
      <c r="C45" s="46">
        <f>IF(B45=Inputs!$C$11*12,D45-H45,D45)</f>
        <v>-733.7645738793761</v>
      </c>
      <c r="D45" s="45">
        <f t="shared" si="4"/>
        <v>-733.7645738793761</v>
      </c>
      <c r="E45" s="37">
        <f t="shared" si="5"/>
        <v>-733.7645738793761</v>
      </c>
      <c r="F45" s="38">
        <f>Inputs!$C$8/12*H44</f>
        <v>645.6551843035455</v>
      </c>
      <c r="G45" s="38">
        <f t="shared" si="1"/>
        <v>88.10938957583062</v>
      </c>
      <c r="H45" s="38">
        <f t="shared" si="2"/>
        <v>96760.168255956</v>
      </c>
      <c r="I45" s="37">
        <f>IF(I44=0,0,IF(J45&lt;Inputs!$C$10*12+1,$I$4,0))</f>
        <v>-733.7645738793761</v>
      </c>
      <c r="J45">
        <f>IF((J44+1)&lt;(Inputs!$C$10*12+1),J44+1,"")</f>
        <v>42</v>
      </c>
      <c r="K45">
        <f t="shared" si="6"/>
        <v>2007</v>
      </c>
      <c r="L45">
        <f t="shared" si="8"/>
        <v>6</v>
      </c>
      <c r="M45">
        <f t="shared" si="7"/>
        <v>42</v>
      </c>
    </row>
    <row r="46" spans="1:13" ht="12">
      <c r="A46">
        <f>IF(E46=0,0,IF(B46=Inputs!$C$11*12,12*IRR($C$3:C46,0.001),0))</f>
        <v>0</v>
      </c>
      <c r="B46" s="36">
        <f t="shared" si="0"/>
        <v>43</v>
      </c>
      <c r="C46" s="46">
        <f>IF(B46=Inputs!$C$11*12,D46-H46,D46)</f>
        <v>-733.7645738793761</v>
      </c>
      <c r="D46" s="45">
        <f t="shared" si="4"/>
        <v>-733.7645738793761</v>
      </c>
      <c r="E46" s="37">
        <f t="shared" si="5"/>
        <v>-733.7645738793761</v>
      </c>
      <c r="F46" s="38">
        <f>Inputs!$C$8/12*H45</f>
        <v>645.06778837304</v>
      </c>
      <c r="G46" s="38">
        <f t="shared" si="1"/>
        <v>88.69678550633614</v>
      </c>
      <c r="H46" s="38">
        <f t="shared" si="2"/>
        <v>96671.47147044966</v>
      </c>
      <c r="I46" s="37">
        <f>IF(I45=0,0,IF(J46&lt;Inputs!$C$10*12+1,$I$4,0))</f>
        <v>-733.7645738793761</v>
      </c>
      <c r="J46">
        <f>IF((J45+1)&lt;(Inputs!$C$10*12+1),J45+1,"")</f>
        <v>43</v>
      </c>
      <c r="K46">
        <f t="shared" si="6"/>
        <v>2007</v>
      </c>
      <c r="L46">
        <f t="shared" si="8"/>
        <v>7</v>
      </c>
      <c r="M46">
        <f t="shared" si="7"/>
        <v>43</v>
      </c>
    </row>
    <row r="47" spans="1:13" ht="12">
      <c r="A47">
        <f>IF(E47=0,0,IF(B47=Inputs!$C$11*12,12*IRR($C$3:C47,0.001),0))</f>
        <v>0</v>
      </c>
      <c r="B47" s="36">
        <f t="shared" si="0"/>
        <v>44</v>
      </c>
      <c r="C47" s="46">
        <f>IF(B47=Inputs!$C$11*12,D47-H47,D47)</f>
        <v>-733.7645738793761</v>
      </c>
      <c r="D47" s="45">
        <f t="shared" si="4"/>
        <v>-733.7645738793761</v>
      </c>
      <c r="E47" s="37">
        <f t="shared" si="5"/>
        <v>-733.7645738793761</v>
      </c>
      <c r="F47" s="38">
        <f>Inputs!$C$8/12*H46</f>
        <v>644.4764764696645</v>
      </c>
      <c r="G47" s="38">
        <f t="shared" si="1"/>
        <v>89.28809740971167</v>
      </c>
      <c r="H47" s="38">
        <f t="shared" si="2"/>
        <v>96582.18337303995</v>
      </c>
      <c r="I47" s="37">
        <f>IF(I46=0,0,IF(J47&lt;Inputs!$C$10*12+1,$I$4,0))</f>
        <v>-733.7645738793761</v>
      </c>
      <c r="J47">
        <f>IF((J46+1)&lt;(Inputs!$C$10*12+1),J46+1,"")</f>
        <v>44</v>
      </c>
      <c r="K47">
        <f t="shared" si="6"/>
        <v>2007</v>
      </c>
      <c r="L47">
        <f t="shared" si="8"/>
        <v>8</v>
      </c>
      <c r="M47">
        <f t="shared" si="7"/>
        <v>44</v>
      </c>
    </row>
    <row r="48" spans="1:13" ht="12">
      <c r="A48">
        <f>IF(E48=0,0,IF(B48=Inputs!$C$11*12,12*IRR($C$3:C48,0.001),0))</f>
        <v>0</v>
      </c>
      <c r="B48" s="36">
        <f t="shared" si="0"/>
        <v>45</v>
      </c>
      <c r="C48" s="46">
        <f>IF(B48=Inputs!$C$11*12,D48-H48,D48)</f>
        <v>-733.7645738793761</v>
      </c>
      <c r="D48" s="45">
        <f t="shared" si="4"/>
        <v>-733.7645738793761</v>
      </c>
      <c r="E48" s="37">
        <f t="shared" si="5"/>
        <v>-733.7645738793761</v>
      </c>
      <c r="F48" s="38">
        <f>Inputs!$C$8/12*H47</f>
        <v>643.8812224869331</v>
      </c>
      <c r="G48" s="38">
        <f t="shared" si="1"/>
        <v>89.88335139244305</v>
      </c>
      <c r="H48" s="38">
        <f t="shared" si="2"/>
        <v>96492.3000216475</v>
      </c>
      <c r="I48" s="37">
        <f>IF(I47=0,0,IF(J48&lt;Inputs!$C$10*12+1,$I$4,0))</f>
        <v>-733.7645738793761</v>
      </c>
      <c r="J48">
        <f>IF((J47+1)&lt;(Inputs!$C$10*12+1),J47+1,"")</f>
        <v>45</v>
      </c>
      <c r="K48">
        <f t="shared" si="6"/>
        <v>2007</v>
      </c>
      <c r="L48">
        <f t="shared" si="8"/>
        <v>9</v>
      </c>
      <c r="M48">
        <f t="shared" si="7"/>
        <v>45</v>
      </c>
    </row>
    <row r="49" spans="1:13" ht="12">
      <c r="A49">
        <f>IF(E49=0,0,IF(B49=Inputs!$C$11*12,12*IRR($C$3:C49,0.001),0))</f>
        <v>0</v>
      </c>
      <c r="B49" s="36">
        <f t="shared" si="0"/>
        <v>46</v>
      </c>
      <c r="C49" s="46">
        <f>IF(B49=Inputs!$C$11*12,D49-H49,D49)</f>
        <v>-733.7645738793761</v>
      </c>
      <c r="D49" s="45">
        <f t="shared" si="4"/>
        <v>-733.7645738793761</v>
      </c>
      <c r="E49" s="37">
        <f t="shared" si="5"/>
        <v>-733.7645738793761</v>
      </c>
      <c r="F49" s="38">
        <f>Inputs!$C$8/12*H48</f>
        <v>643.2820001443167</v>
      </c>
      <c r="G49" s="38">
        <f t="shared" si="1"/>
        <v>90.48257373505942</v>
      </c>
      <c r="H49" s="38">
        <f t="shared" si="2"/>
        <v>96401.81744791244</v>
      </c>
      <c r="I49" s="37">
        <f>IF(I48=0,0,IF(J49&lt;Inputs!$C$10*12+1,$I$4,0))</f>
        <v>-733.7645738793761</v>
      </c>
      <c r="J49">
        <f>IF((J48+1)&lt;(Inputs!$C$10*12+1),J48+1,"")</f>
        <v>46</v>
      </c>
      <c r="K49">
        <f t="shared" si="6"/>
        <v>2007</v>
      </c>
      <c r="L49">
        <f t="shared" si="8"/>
        <v>10</v>
      </c>
      <c r="M49">
        <f t="shared" si="7"/>
        <v>46</v>
      </c>
    </row>
    <row r="50" spans="1:13" ht="12">
      <c r="A50">
        <f>IF(E50=0,0,IF(B50=Inputs!$C$11*12,12*IRR($C$3:C50,0.001),0))</f>
        <v>0</v>
      </c>
      <c r="B50" s="36">
        <f t="shared" si="0"/>
        <v>47</v>
      </c>
      <c r="C50" s="46">
        <f>IF(B50=Inputs!$C$11*12,D50-H50,D50)</f>
        <v>-733.7645738793761</v>
      </c>
      <c r="D50" s="45">
        <f t="shared" si="4"/>
        <v>-733.7645738793761</v>
      </c>
      <c r="E50" s="37">
        <f t="shared" si="5"/>
        <v>-733.7645738793761</v>
      </c>
      <c r="F50" s="38">
        <f>Inputs!$C$8/12*H49</f>
        <v>642.678782986083</v>
      </c>
      <c r="G50" s="38">
        <f t="shared" si="1"/>
        <v>91.08579089329317</v>
      </c>
      <c r="H50" s="38">
        <f t="shared" si="2"/>
        <v>96310.73165701915</v>
      </c>
      <c r="I50" s="37">
        <f>IF(I49=0,0,IF(J50&lt;Inputs!$C$10*12+1,$I$4,0))</f>
        <v>-733.7645738793761</v>
      </c>
      <c r="J50">
        <f>IF((J49+1)&lt;(Inputs!$C$10*12+1),J49+1,"")</f>
        <v>47</v>
      </c>
      <c r="K50">
        <f t="shared" si="6"/>
        <v>2007</v>
      </c>
      <c r="L50">
        <f t="shared" si="8"/>
        <v>11</v>
      </c>
      <c r="M50">
        <f t="shared" si="7"/>
        <v>47</v>
      </c>
    </row>
    <row r="51" spans="1:13" ht="12">
      <c r="A51">
        <f>IF(E51=0,0,IF(B51=Inputs!$C$11*12,12*IRR($C$3:C51,0.001),0))</f>
        <v>0</v>
      </c>
      <c r="B51" s="36">
        <f t="shared" si="0"/>
        <v>48</v>
      </c>
      <c r="C51" s="46">
        <f>IF(B51=Inputs!$C$11*12,D51-H51,D51)</f>
        <v>-733.7645738793761</v>
      </c>
      <c r="D51" s="45">
        <f t="shared" si="4"/>
        <v>-733.7645738793761</v>
      </c>
      <c r="E51" s="37">
        <f t="shared" si="5"/>
        <v>-733.7645738793761</v>
      </c>
      <c r="F51" s="38">
        <f>Inputs!$C$8/12*H50</f>
        <v>642.0715443801276</v>
      </c>
      <c r="G51" s="38">
        <f t="shared" si="1"/>
        <v>91.6930294992485</v>
      </c>
      <c r="H51" s="38">
        <f t="shared" si="2"/>
        <v>96219.0386275199</v>
      </c>
      <c r="I51" s="37">
        <f>IF(I50=0,0,IF(J51&lt;Inputs!$C$10*12+1,$I$4,0))</f>
        <v>-733.7645738793761</v>
      </c>
      <c r="J51">
        <f>IF((J50+1)&lt;(Inputs!$C$10*12+1),J50+1,"")</f>
        <v>48</v>
      </c>
      <c r="K51">
        <f t="shared" si="6"/>
        <v>2007</v>
      </c>
      <c r="L51">
        <f t="shared" si="8"/>
        <v>12</v>
      </c>
      <c r="M51">
        <f t="shared" si="7"/>
        <v>48</v>
      </c>
    </row>
    <row r="52" spans="1:13" ht="12">
      <c r="A52">
        <f>IF(E52=0,0,IF(B52=Inputs!$C$11*12,12*IRR($C$3:C52,0.001),0))</f>
        <v>0</v>
      </c>
      <c r="B52" s="36">
        <f t="shared" si="0"/>
        <v>49</v>
      </c>
      <c r="C52" s="46">
        <f>IF(B52=Inputs!$C$11*12,D52-H52,D52)</f>
        <v>-733.7645738793761</v>
      </c>
      <c r="D52" s="45">
        <f t="shared" si="4"/>
        <v>-733.7645738793761</v>
      </c>
      <c r="E52" s="37">
        <f t="shared" si="5"/>
        <v>-733.7645738793761</v>
      </c>
      <c r="F52" s="38">
        <f>Inputs!$C$8/12*H51</f>
        <v>641.4602575167994</v>
      </c>
      <c r="G52" s="38">
        <f t="shared" si="1"/>
        <v>92.30431636257674</v>
      </c>
      <c r="H52" s="38">
        <f t="shared" si="2"/>
        <v>96126.73431115733</v>
      </c>
      <c r="I52" s="37">
        <f>IF(I51=0,0,IF(J52&lt;Inputs!$C$10*12+1,$I$4,0))</f>
        <v>-733.7645738793761</v>
      </c>
      <c r="J52">
        <f>IF((J51+1)&lt;(Inputs!$C$10*12+1),J51+1,"")</f>
        <v>49</v>
      </c>
      <c r="K52">
        <f t="shared" si="6"/>
        <v>2008</v>
      </c>
      <c r="L52">
        <f t="shared" si="8"/>
        <v>1</v>
      </c>
      <c r="M52">
        <f t="shared" si="7"/>
        <v>49</v>
      </c>
    </row>
    <row r="53" spans="1:13" ht="12">
      <c r="A53">
        <f>IF(E53=0,0,IF(B53=Inputs!$C$11*12,12*IRR($C$3:C53,0.001),0))</f>
        <v>0</v>
      </c>
      <c r="B53" s="36">
        <f t="shared" si="0"/>
        <v>50</v>
      </c>
      <c r="C53" s="46">
        <f>IF(B53=Inputs!$C$11*12,D53-H53,D53)</f>
        <v>-733.7645738793761</v>
      </c>
      <c r="D53" s="45">
        <f t="shared" si="4"/>
        <v>-733.7645738793761</v>
      </c>
      <c r="E53" s="37">
        <f t="shared" si="5"/>
        <v>-733.7645738793761</v>
      </c>
      <c r="F53" s="38">
        <f>Inputs!$C$8/12*H52</f>
        <v>640.8448954077155</v>
      </c>
      <c r="G53" s="38">
        <f t="shared" si="1"/>
        <v>92.91967847166063</v>
      </c>
      <c r="H53" s="38">
        <f t="shared" si="2"/>
        <v>96033.81463268567</v>
      </c>
      <c r="I53" s="37">
        <f>IF(I52=0,0,IF(J53&lt;Inputs!$C$10*12+1,$I$4,0))</f>
        <v>-733.7645738793761</v>
      </c>
      <c r="J53">
        <f>IF((J52+1)&lt;(Inputs!$C$10*12+1),J52+1,"")</f>
        <v>50</v>
      </c>
      <c r="K53">
        <f t="shared" si="6"/>
        <v>2008</v>
      </c>
      <c r="L53">
        <f t="shared" si="8"/>
        <v>2</v>
      </c>
      <c r="M53">
        <f t="shared" si="7"/>
        <v>50</v>
      </c>
    </row>
    <row r="54" spans="1:13" ht="12">
      <c r="A54">
        <f>IF(E54=0,0,IF(B54=Inputs!$C$11*12,12*IRR($C$3:C54,0.001),0))</f>
        <v>0</v>
      </c>
      <c r="B54" s="36">
        <f t="shared" si="0"/>
        <v>51</v>
      </c>
      <c r="C54" s="46">
        <f>IF(B54=Inputs!$C$11*12,D54-H54,D54)</f>
        <v>-733.7645738793761</v>
      </c>
      <c r="D54" s="45">
        <f t="shared" si="4"/>
        <v>-733.7645738793761</v>
      </c>
      <c r="E54" s="37">
        <f t="shared" si="5"/>
        <v>-733.7645738793761</v>
      </c>
      <c r="F54" s="38">
        <f>Inputs!$C$8/12*H53</f>
        <v>640.2254308845711</v>
      </c>
      <c r="G54" s="38">
        <f t="shared" si="1"/>
        <v>93.53914299480505</v>
      </c>
      <c r="H54" s="38">
        <f t="shared" si="2"/>
        <v>95940.27548969086</v>
      </c>
      <c r="I54" s="37">
        <f>IF(I53=0,0,IF(J54&lt;Inputs!$C$10*12+1,$I$4,0))</f>
        <v>-733.7645738793761</v>
      </c>
      <c r="J54">
        <f>IF((J53+1)&lt;(Inputs!$C$10*12+1),J53+1,"")</f>
        <v>51</v>
      </c>
      <c r="K54">
        <f t="shared" si="6"/>
        <v>2008</v>
      </c>
      <c r="L54">
        <f t="shared" si="8"/>
        <v>3</v>
      </c>
      <c r="M54">
        <f t="shared" si="7"/>
        <v>51</v>
      </c>
    </row>
    <row r="55" spans="1:13" ht="12">
      <c r="A55">
        <f>IF(E55=0,0,IF(B55=Inputs!$C$11*12,12*IRR($C$3:C55,0.001),0))</f>
        <v>0</v>
      </c>
      <c r="B55" s="36">
        <f t="shared" si="0"/>
        <v>52</v>
      </c>
      <c r="C55" s="46">
        <f>IF(B55=Inputs!$C$11*12,D55-H55,D55)</f>
        <v>-733.7645738793761</v>
      </c>
      <c r="D55" s="45">
        <f t="shared" si="4"/>
        <v>-733.7645738793761</v>
      </c>
      <c r="E55" s="37">
        <f t="shared" si="5"/>
        <v>-733.7645738793761</v>
      </c>
      <c r="F55" s="38">
        <f>Inputs!$C$8/12*H54</f>
        <v>639.6018365979392</v>
      </c>
      <c r="G55" s="38">
        <f t="shared" si="1"/>
        <v>94.16273728143699</v>
      </c>
      <c r="H55" s="38">
        <f t="shared" si="2"/>
        <v>95846.11275240942</v>
      </c>
      <c r="I55" s="37">
        <f>IF(I54=0,0,IF(J55&lt;Inputs!$C$10*12+1,$I$4,0))</f>
        <v>-733.7645738793761</v>
      </c>
      <c r="J55">
        <f>IF((J54+1)&lt;(Inputs!$C$10*12+1),J54+1,"")</f>
        <v>52</v>
      </c>
      <c r="K55">
        <f t="shared" si="6"/>
        <v>2008</v>
      </c>
      <c r="L55">
        <f t="shared" si="8"/>
        <v>4</v>
      </c>
      <c r="M55">
        <f t="shared" si="7"/>
        <v>52</v>
      </c>
    </row>
    <row r="56" spans="1:13" ht="12">
      <c r="A56">
        <f>IF(E56=0,0,IF(B56=Inputs!$C$11*12,12*IRR($C$3:C56,0.001),0))</f>
        <v>0</v>
      </c>
      <c r="B56" s="36">
        <f t="shared" si="0"/>
        <v>53</v>
      </c>
      <c r="C56" s="46">
        <f>IF(B56=Inputs!$C$11*12,D56-H56,D56)</f>
        <v>-733.7645738793761</v>
      </c>
      <c r="D56" s="45">
        <f t="shared" si="4"/>
        <v>-733.7645738793761</v>
      </c>
      <c r="E56" s="37">
        <f t="shared" si="5"/>
        <v>-733.7645738793761</v>
      </c>
      <c r="F56" s="38">
        <f>Inputs!$C$8/12*H55</f>
        <v>638.9740850160629</v>
      </c>
      <c r="G56" s="38">
        <f t="shared" si="1"/>
        <v>94.79048886331327</v>
      </c>
      <c r="H56" s="38">
        <f t="shared" si="2"/>
        <v>95751.3222635461</v>
      </c>
      <c r="I56" s="37">
        <f>IF(I55=0,0,IF(J56&lt;Inputs!$C$10*12+1,$I$4,0))</f>
        <v>-733.7645738793761</v>
      </c>
      <c r="J56">
        <f>IF((J55+1)&lt;(Inputs!$C$10*12+1),J55+1,"")</f>
        <v>53</v>
      </c>
      <c r="K56">
        <f t="shared" si="6"/>
        <v>2008</v>
      </c>
      <c r="L56">
        <f t="shared" si="8"/>
        <v>5</v>
      </c>
      <c r="M56">
        <f t="shared" si="7"/>
        <v>53</v>
      </c>
    </row>
    <row r="57" spans="1:13" ht="12">
      <c r="A57">
        <f>IF(E57=0,0,IF(B57=Inputs!$C$11*12,12*IRR($C$3:C57,0.001),0))</f>
        <v>0</v>
      </c>
      <c r="B57" s="36">
        <f t="shared" si="0"/>
        <v>54</v>
      </c>
      <c r="C57" s="46">
        <f>IF(B57=Inputs!$C$11*12,D57-H57,D57)</f>
        <v>-733.7645738793761</v>
      </c>
      <c r="D57" s="45">
        <f t="shared" si="4"/>
        <v>-733.7645738793761</v>
      </c>
      <c r="E57" s="37">
        <f t="shared" si="5"/>
        <v>-733.7645738793761</v>
      </c>
      <c r="F57" s="38">
        <f>Inputs!$C$8/12*H56</f>
        <v>638.3421484236407</v>
      </c>
      <c r="G57" s="38">
        <f t="shared" si="1"/>
        <v>95.42242545573549</v>
      </c>
      <c r="H57" s="38">
        <f t="shared" si="2"/>
        <v>95655.89983809036</v>
      </c>
      <c r="I57" s="37">
        <f>IF(I56=0,0,IF(J57&lt;Inputs!$C$10*12+1,$I$4,0))</f>
        <v>-733.7645738793761</v>
      </c>
      <c r="J57">
        <f>IF((J56+1)&lt;(Inputs!$C$10*12+1),J56+1,"")</f>
        <v>54</v>
      </c>
      <c r="K57">
        <f t="shared" si="6"/>
        <v>2008</v>
      </c>
      <c r="L57">
        <f t="shared" si="8"/>
        <v>6</v>
      </c>
      <c r="M57">
        <f t="shared" si="7"/>
        <v>54</v>
      </c>
    </row>
    <row r="58" spans="1:13" ht="12">
      <c r="A58">
        <f>IF(E58=0,0,IF(B58=Inputs!$C$11*12,12*IRR($C$3:C58,0.001),0))</f>
        <v>0</v>
      </c>
      <c r="B58" s="36">
        <f t="shared" si="0"/>
        <v>55</v>
      </c>
      <c r="C58" s="46">
        <f>IF(B58=Inputs!$C$11*12,D58-H58,D58)</f>
        <v>-733.7645738793761</v>
      </c>
      <c r="D58" s="45">
        <f t="shared" si="4"/>
        <v>-733.7645738793761</v>
      </c>
      <c r="E58" s="37">
        <f t="shared" si="5"/>
        <v>-733.7645738793761</v>
      </c>
      <c r="F58" s="38">
        <f>Inputs!$C$8/12*H57</f>
        <v>637.7059989206025</v>
      </c>
      <c r="G58" s="38">
        <f t="shared" si="1"/>
        <v>96.05857495877365</v>
      </c>
      <c r="H58" s="38">
        <f t="shared" si="2"/>
        <v>95559.84126313159</v>
      </c>
      <c r="I58" s="37">
        <f>IF(I57=0,0,IF(J58&lt;Inputs!$C$10*12+1,$I$4,0))</f>
        <v>-733.7645738793761</v>
      </c>
      <c r="J58">
        <f>IF((J57+1)&lt;(Inputs!$C$10*12+1),J57+1,"")</f>
        <v>55</v>
      </c>
      <c r="K58">
        <f t="shared" si="6"/>
        <v>2008</v>
      </c>
      <c r="L58">
        <f t="shared" si="8"/>
        <v>7</v>
      </c>
      <c r="M58">
        <f t="shared" si="7"/>
        <v>55</v>
      </c>
    </row>
    <row r="59" spans="1:13" ht="12">
      <c r="A59">
        <f>IF(E59=0,0,IF(B59=Inputs!$C$11*12,12*IRR($C$3:C59,0.001),0))</f>
        <v>0</v>
      </c>
      <c r="B59" s="36">
        <f t="shared" si="0"/>
        <v>56</v>
      </c>
      <c r="C59" s="46">
        <f>IF(B59=Inputs!$C$11*12,D59-H59,D59)</f>
        <v>-733.7645738793761</v>
      </c>
      <c r="D59" s="45">
        <f t="shared" si="4"/>
        <v>-733.7645738793761</v>
      </c>
      <c r="E59" s="37">
        <f t="shared" si="5"/>
        <v>-733.7645738793761</v>
      </c>
      <c r="F59" s="38">
        <f>Inputs!$C$8/12*H58</f>
        <v>637.0656084208773</v>
      </c>
      <c r="G59" s="38">
        <f t="shared" si="1"/>
        <v>96.69896545849883</v>
      </c>
      <c r="H59" s="38">
        <f t="shared" si="2"/>
        <v>95463.14229767308</v>
      </c>
      <c r="I59" s="37">
        <f>IF(I58=0,0,IF(J59&lt;Inputs!$C$10*12+1,$I$4,0))</f>
        <v>-733.7645738793761</v>
      </c>
      <c r="J59">
        <f>IF((J58+1)&lt;(Inputs!$C$10*12+1),J58+1,"")</f>
        <v>56</v>
      </c>
      <c r="K59">
        <f t="shared" si="6"/>
        <v>2008</v>
      </c>
      <c r="L59">
        <f t="shared" si="8"/>
        <v>8</v>
      </c>
      <c r="M59">
        <f t="shared" si="7"/>
        <v>56</v>
      </c>
    </row>
    <row r="60" spans="1:13" ht="12">
      <c r="A60">
        <f>IF(E60=0,0,IF(B60=Inputs!$C$11*12,12*IRR($C$3:C60,0.001),0))</f>
        <v>0</v>
      </c>
      <c r="B60" s="36">
        <f t="shared" si="0"/>
        <v>57</v>
      </c>
      <c r="C60" s="46">
        <f>IF(B60=Inputs!$C$11*12,D60-H60,D60)</f>
        <v>-733.7645738793761</v>
      </c>
      <c r="D60" s="45">
        <f t="shared" si="4"/>
        <v>-733.7645738793761</v>
      </c>
      <c r="E60" s="37">
        <f t="shared" si="5"/>
        <v>-733.7645738793761</v>
      </c>
      <c r="F60" s="38">
        <f>Inputs!$C$8/12*H59</f>
        <v>636.4209486511539</v>
      </c>
      <c r="G60" s="38">
        <f t="shared" si="1"/>
        <v>97.34362522822221</v>
      </c>
      <c r="H60" s="38">
        <f t="shared" si="2"/>
        <v>95365.79867244486</v>
      </c>
      <c r="I60" s="37">
        <f>IF(I59=0,0,IF(J60&lt;Inputs!$C$10*12+1,$I$4,0))</f>
        <v>-733.7645738793761</v>
      </c>
      <c r="J60">
        <f>IF((J59+1)&lt;(Inputs!$C$10*12+1),J59+1,"")</f>
        <v>57</v>
      </c>
      <c r="K60">
        <f t="shared" si="6"/>
        <v>2008</v>
      </c>
      <c r="L60">
        <f t="shared" si="8"/>
        <v>9</v>
      </c>
      <c r="M60">
        <f t="shared" si="7"/>
        <v>57</v>
      </c>
    </row>
    <row r="61" spans="1:13" ht="12">
      <c r="A61">
        <f>IF(E61=0,0,IF(B61=Inputs!$C$11*12,12*IRR($C$3:C61,0.001),0))</f>
        <v>0</v>
      </c>
      <c r="B61" s="36">
        <f t="shared" si="0"/>
        <v>58</v>
      </c>
      <c r="C61" s="46">
        <f>IF(B61=Inputs!$C$11*12,D61-H61,D61)</f>
        <v>-733.7645738793761</v>
      </c>
      <c r="D61" s="45">
        <f t="shared" si="4"/>
        <v>-733.7645738793761</v>
      </c>
      <c r="E61" s="37">
        <f t="shared" si="5"/>
        <v>-733.7645738793761</v>
      </c>
      <c r="F61" s="38">
        <f>Inputs!$C$8/12*H60</f>
        <v>635.7719911496324</v>
      </c>
      <c r="G61" s="38">
        <f t="shared" si="1"/>
        <v>97.99258272974373</v>
      </c>
      <c r="H61" s="38">
        <f t="shared" si="2"/>
        <v>95267.80608971512</v>
      </c>
      <c r="I61" s="37">
        <f>IF(I60=0,0,IF(J61&lt;Inputs!$C$10*12+1,$I$4,0))</f>
        <v>-733.7645738793761</v>
      </c>
      <c r="J61">
        <f>IF((J60+1)&lt;(Inputs!$C$10*12+1),J60+1,"")</f>
        <v>58</v>
      </c>
      <c r="K61">
        <f t="shared" si="6"/>
        <v>2008</v>
      </c>
      <c r="L61">
        <f t="shared" si="8"/>
        <v>10</v>
      </c>
      <c r="M61">
        <f t="shared" si="7"/>
        <v>58</v>
      </c>
    </row>
    <row r="62" spans="1:13" ht="12">
      <c r="A62">
        <f>IF(E62=0,0,IF(B62=Inputs!$C$11*12,12*IRR($C$3:C62,0.001),0))</f>
        <v>0</v>
      </c>
      <c r="B62" s="36">
        <f t="shared" si="0"/>
        <v>59</v>
      </c>
      <c r="C62" s="46">
        <f>IF(B62=Inputs!$C$11*12,D62-H62,D62)</f>
        <v>-733.7645738793761</v>
      </c>
      <c r="D62" s="45">
        <f t="shared" si="4"/>
        <v>-733.7645738793761</v>
      </c>
      <c r="E62" s="37">
        <f t="shared" si="5"/>
        <v>-733.7645738793761</v>
      </c>
      <c r="F62" s="38">
        <f>Inputs!$C$8/12*H61</f>
        <v>635.1187072647675</v>
      </c>
      <c r="G62" s="38">
        <f t="shared" si="1"/>
        <v>98.64586661460862</v>
      </c>
      <c r="H62" s="38">
        <f t="shared" si="2"/>
        <v>95169.16022310051</v>
      </c>
      <c r="I62" s="37">
        <f>IF(I61=0,0,IF(J62&lt;Inputs!$C$10*12+1,$I$4,0))</f>
        <v>-733.7645738793761</v>
      </c>
      <c r="J62">
        <f>IF((J61+1)&lt;(Inputs!$C$10*12+1),J61+1,"")</f>
        <v>59</v>
      </c>
      <c r="K62">
        <f t="shared" si="6"/>
        <v>2008</v>
      </c>
      <c r="L62">
        <f t="shared" si="8"/>
        <v>11</v>
      </c>
      <c r="M62">
        <f t="shared" si="7"/>
        <v>59</v>
      </c>
    </row>
    <row r="63" spans="1:13" ht="12">
      <c r="A63">
        <f>IF(E63=0,0,IF(B63=Inputs!$C$11*12,12*IRR($C$3:C63,0.001),0))</f>
        <v>0.08249989119722212</v>
      </c>
      <c r="B63" s="36">
        <f t="shared" si="0"/>
        <v>60</v>
      </c>
      <c r="C63" s="46">
        <f>IF(B63=Inputs!$C$11*12,D63-H63,D63)</f>
        <v>-95803.62129125452</v>
      </c>
      <c r="D63" s="45">
        <f t="shared" si="4"/>
        <v>-733.7645738793761</v>
      </c>
      <c r="E63" s="37">
        <f t="shared" si="5"/>
        <v>-733.7645738793761</v>
      </c>
      <c r="F63" s="38">
        <f>Inputs!$C$8/12*H62</f>
        <v>634.4610681540034</v>
      </c>
      <c r="G63" s="38">
        <f t="shared" si="1"/>
        <v>99.3035057253727</v>
      </c>
      <c r="H63" s="38">
        <f t="shared" si="2"/>
        <v>95069.85671737514</v>
      </c>
      <c r="I63" s="37">
        <f>IF(I62=0,0,IF(J63&lt;Inputs!$C$10*12+1,$I$4,0))</f>
        <v>-733.7645738793761</v>
      </c>
      <c r="J63">
        <f>IF((J62+1)&lt;(Inputs!$C$10*12+1),J62+1,"")</f>
        <v>60</v>
      </c>
      <c r="K63">
        <f t="shared" si="6"/>
        <v>2008</v>
      </c>
      <c r="L63">
        <f t="shared" si="8"/>
        <v>12</v>
      </c>
      <c r="M63">
        <f t="shared" si="7"/>
        <v>60</v>
      </c>
    </row>
    <row r="64" spans="1:13" ht="12">
      <c r="A64">
        <f>IF(E64=0,0,IF(B64=Inputs!$C$11*12,12*IRR($C$3:C64,0.001),0))</f>
        <v>0</v>
      </c>
      <c r="B64" s="36">
        <f t="shared" si="0"/>
      </c>
      <c r="C64" s="46">
        <f>IF(B64=Inputs!$C$11*12,D64-H64,D64)</f>
      </c>
      <c r="D64" s="45">
        <f t="shared" si="4"/>
      </c>
      <c r="E64" s="37">
        <f t="shared" si="5"/>
        <v>0</v>
      </c>
      <c r="F64" s="38">
        <f>Inputs!$C$8/12*H63</f>
        <v>633.7990447825009</v>
      </c>
      <c r="G64" s="38">
        <f t="shared" si="1"/>
        <v>-633.7990447825009</v>
      </c>
      <c r="H64" s="38">
        <f t="shared" si="2"/>
        <v>95703.65576215764</v>
      </c>
      <c r="I64" s="37">
        <f>IF(I63=0,0,IF(J64&lt;Inputs!$C$10*12+1,$I$4,0))</f>
        <v>-733.7645738793761</v>
      </c>
      <c r="J64">
        <f>IF((J63+1)&lt;(Inputs!$C$10*12+1),J63+1,"")</f>
        <v>61</v>
      </c>
      <c r="K64">
        <f t="shared" si="6"/>
      </c>
      <c r="L64">
        <f t="shared" si="8"/>
        <v>1</v>
      </c>
      <c r="M64">
        <f t="shared" si="7"/>
      </c>
    </row>
    <row r="65" spans="1:13" ht="12">
      <c r="A65">
        <f>IF(E65=0,0,IF(B65=Inputs!$C$11*12,12*IRR($C$3:C65,0.001),0))</f>
        <v>0</v>
      </c>
      <c r="B65" s="36" t="e">
        <f t="shared" si="0"/>
        <v>#VALUE!</v>
      </c>
      <c r="C65" s="46" t="e">
        <f>IF(B65=Inputs!$C$11*12,D65-H65,D65)</f>
        <v>#VALUE!</v>
      </c>
      <c r="D65" s="45">
        <f t="shared" si="4"/>
      </c>
      <c r="E65" s="37">
        <f t="shared" si="5"/>
        <v>0</v>
      </c>
      <c r="F65" s="38">
        <f>Inputs!$C$8/12*H64</f>
        <v>638.0243717477176</v>
      </c>
      <c r="G65" s="38">
        <f t="shared" si="1"/>
        <v>-638.0243717477176</v>
      </c>
      <c r="H65" s="38">
        <f t="shared" si="2"/>
        <v>96341.68013390535</v>
      </c>
      <c r="I65" s="37">
        <f>IF(I64=0,0,IF(J65&lt;Inputs!$C$10*12+1,$I$4,0))</f>
        <v>-733.7645738793761</v>
      </c>
      <c r="J65">
        <f>IF((J64+1)&lt;(Inputs!$C$10*12+1),J64+1,"")</f>
        <v>62</v>
      </c>
      <c r="K65" t="e">
        <f t="shared" si="6"/>
        <v>#VALUE!</v>
      </c>
      <c r="L65">
        <f t="shared" si="8"/>
        <v>2</v>
      </c>
      <c r="M65" t="e">
        <f t="shared" si="7"/>
        <v>#VALUE!</v>
      </c>
    </row>
    <row r="66" spans="1:13" ht="12">
      <c r="A66">
        <f>IF(E66=0,0,IF(B66=Inputs!$C$11*12,12*IRR($C$3:C66,0.001),0))</f>
        <v>0</v>
      </c>
      <c r="B66" s="36" t="e">
        <f t="shared" si="0"/>
        <v>#VALUE!</v>
      </c>
      <c r="C66" s="46" t="e">
        <f>IF(B66=Inputs!$C$11*12,D66-H66,D66)</f>
        <v>#VALUE!</v>
      </c>
      <c r="D66" s="45">
        <f t="shared" si="4"/>
      </c>
      <c r="E66" s="37">
        <f t="shared" si="5"/>
        <v>0</v>
      </c>
      <c r="F66" s="38">
        <f>Inputs!$C$8/12*H65</f>
        <v>642.277867559369</v>
      </c>
      <c r="G66" s="38">
        <f t="shared" si="1"/>
        <v>-642.277867559369</v>
      </c>
      <c r="H66" s="38">
        <f t="shared" si="2"/>
        <v>96983.95800146472</v>
      </c>
      <c r="I66" s="37">
        <f>IF(I65=0,0,IF(J66&lt;Inputs!$C$10*12+1,$I$4,0))</f>
        <v>-733.7645738793761</v>
      </c>
      <c r="J66">
        <f>IF((J65+1)&lt;(Inputs!$C$10*12+1),J65+1,"")</f>
        <v>63</v>
      </c>
      <c r="K66" t="e">
        <f t="shared" si="6"/>
        <v>#VALUE!</v>
      </c>
      <c r="L66">
        <f t="shared" si="8"/>
        <v>3</v>
      </c>
      <c r="M66" t="e">
        <f t="shared" si="7"/>
        <v>#VALUE!</v>
      </c>
    </row>
    <row r="67" spans="1:13" ht="12">
      <c r="A67">
        <f>IF(E67=0,0,IF(B67=Inputs!$C$11*12,12*IRR($C$3:C67,0.001),0))</f>
        <v>0</v>
      </c>
      <c r="B67" s="36" t="e">
        <f t="shared" si="0"/>
        <v>#VALUE!</v>
      </c>
      <c r="C67" s="46" t="e">
        <f>IF(B67=Inputs!$C$11*12,D67-H67,D67)</f>
        <v>#VALUE!</v>
      </c>
      <c r="D67" s="45">
        <f t="shared" si="4"/>
      </c>
      <c r="E67" s="37">
        <f t="shared" si="5"/>
        <v>0</v>
      </c>
      <c r="F67" s="38">
        <f>Inputs!$C$8/12*H66</f>
        <v>646.5597200097649</v>
      </c>
      <c r="G67" s="38">
        <f t="shared" si="1"/>
        <v>-646.5597200097649</v>
      </c>
      <c r="H67" s="38">
        <f t="shared" si="2"/>
        <v>97630.51772147449</v>
      </c>
      <c r="I67" s="37">
        <f>IF(I66=0,0,IF(J67&lt;Inputs!$C$10*12+1,$I$4,0))</f>
        <v>-733.7645738793761</v>
      </c>
      <c r="J67">
        <f>IF((J66+1)&lt;(Inputs!$C$10*12+1),J66+1,"")</f>
        <v>64</v>
      </c>
      <c r="K67" t="e">
        <f t="shared" si="6"/>
        <v>#VALUE!</v>
      </c>
      <c r="L67">
        <f t="shared" si="8"/>
        <v>4</v>
      </c>
      <c r="M67" t="e">
        <f t="shared" si="7"/>
        <v>#VALUE!</v>
      </c>
    </row>
    <row r="68" spans="1:13" ht="12">
      <c r="A68">
        <f>IF(E68=0,0,IF(B68=Inputs!$C$11*12,12*IRR($C$3:C68,0.001),0))</f>
        <v>0</v>
      </c>
      <c r="B68" s="36" t="e">
        <f t="shared" si="0"/>
        <v>#VALUE!</v>
      </c>
      <c r="C68" s="46" t="e">
        <f>IF(B68=Inputs!$C$11*12,D68-H68,D68)</f>
        <v>#VALUE!</v>
      </c>
      <c r="D68" s="45">
        <f t="shared" si="4"/>
      </c>
      <c r="E68" s="37">
        <f t="shared" si="5"/>
        <v>0</v>
      </c>
      <c r="F68" s="38">
        <f>Inputs!$C$8/12*H67</f>
        <v>650.8701181431633</v>
      </c>
      <c r="G68" s="38">
        <f t="shared" si="1"/>
        <v>-650.8701181431633</v>
      </c>
      <c r="H68" s="38">
        <f t="shared" si="2"/>
        <v>98281.38783961766</v>
      </c>
      <c r="I68" s="37">
        <f>IF(I67=0,0,IF(J68&lt;Inputs!$C$10*12+1,$I$4,0))</f>
        <v>-733.7645738793761</v>
      </c>
      <c r="J68">
        <f>IF((J67+1)&lt;(Inputs!$C$10*12+1),J67+1,"")</f>
        <v>65</v>
      </c>
      <c r="K68" t="e">
        <f t="shared" si="6"/>
        <v>#VALUE!</v>
      </c>
      <c r="L68">
        <f t="shared" si="8"/>
        <v>5</v>
      </c>
      <c r="M68" t="e">
        <f t="shared" si="7"/>
        <v>#VALUE!</v>
      </c>
    </row>
    <row r="69" spans="1:13" ht="12">
      <c r="A69">
        <f>IF(E69=0,0,IF(B69=Inputs!$C$11*12,12*IRR($C$3:C69,0.001),0))</f>
        <v>0</v>
      </c>
      <c r="B69" s="36" t="e">
        <f aca="true" t="shared" si="9" ref="B69:B132">M69</f>
        <v>#VALUE!</v>
      </c>
      <c r="C69" s="46" t="e">
        <f>IF(B69=Inputs!$C$11*12,D69-H69,D69)</f>
        <v>#VALUE!</v>
      </c>
      <c r="D69" s="45">
        <f t="shared" si="4"/>
      </c>
      <c r="E69" s="37">
        <f t="shared" si="5"/>
        <v>0</v>
      </c>
      <c r="F69" s="38">
        <f>Inputs!$C$8/12*H68</f>
        <v>655.2092522641178</v>
      </c>
      <c r="G69" s="38">
        <f aca="true" t="shared" si="10" ref="G69:G132">-E69-F69</f>
        <v>-655.2092522641178</v>
      </c>
      <c r="H69" s="38">
        <f aca="true" t="shared" si="11" ref="H69:H132">H68-G69</f>
        <v>98936.59709188178</v>
      </c>
      <c r="I69" s="37">
        <f>IF(I68=0,0,IF(J69&lt;Inputs!$C$10*12+1,$I$4,0))</f>
        <v>-733.7645738793761</v>
      </c>
      <c r="J69">
        <f>IF((J68+1)&lt;(Inputs!$C$10*12+1),J68+1,"")</f>
        <v>66</v>
      </c>
      <c r="K69" t="e">
        <f t="shared" si="6"/>
        <v>#VALUE!</v>
      </c>
      <c r="L69">
        <f t="shared" si="8"/>
        <v>6</v>
      </c>
      <c r="M69" t="e">
        <f t="shared" si="7"/>
        <v>#VALUE!</v>
      </c>
    </row>
    <row r="70" spans="1:13" ht="12">
      <c r="A70">
        <f>IF(E70=0,0,IF(B70=Inputs!$C$11*12,12*IRR($C$3:C70,0.001),0))</f>
        <v>0</v>
      </c>
      <c r="B70" s="36" t="e">
        <f t="shared" si="9"/>
        <v>#VALUE!</v>
      </c>
      <c r="C70" s="46" t="e">
        <f>IF(B70=Inputs!$C$11*12,D70-H70,D70)</f>
        <v>#VALUE!</v>
      </c>
      <c r="D70" s="45">
        <f aca="true" t="shared" si="12" ref="D70:D133">IF(E70=0,"",E70)</f>
      </c>
      <c r="E70" s="37">
        <f aca="true" t="shared" si="13" ref="E70:E133">IF(E69=0,0,(IF(B70="",0,$E$4)))</f>
        <v>0</v>
      </c>
      <c r="F70" s="38">
        <f>Inputs!$C$8/12*H69</f>
        <v>659.5773139458786</v>
      </c>
      <c r="G70" s="38">
        <f t="shared" si="10"/>
        <v>-659.5773139458786</v>
      </c>
      <c r="H70" s="38">
        <f t="shared" si="11"/>
        <v>99596.17440582765</v>
      </c>
      <c r="I70" s="37">
        <f>IF(I69=0,0,IF(J70&lt;Inputs!$C$10*12+1,$I$4,0))</f>
        <v>-733.7645738793761</v>
      </c>
      <c r="J70">
        <f>IF((J69+1)&lt;(Inputs!$C$10*12+1),J69+1,"")</f>
        <v>67</v>
      </c>
      <c r="K70" t="e">
        <f aca="true" t="shared" si="14" ref="K70:K133">IF(M70="","",IF(L70=1,K69+1,K69))</f>
        <v>#VALUE!</v>
      </c>
      <c r="L70">
        <f t="shared" si="8"/>
        <v>7</v>
      </c>
      <c r="M70" t="e">
        <f aca="true" t="shared" si="15" ref="M70:M133">IF((M69+1)&lt;$N$3,M69+1,"")</f>
        <v>#VALUE!</v>
      </c>
    </row>
    <row r="71" spans="1:13" ht="12">
      <c r="A71">
        <f>IF(E71=0,0,IF(B71=Inputs!$C$11*12,12*IRR($C$3:C71,0.001),0))</f>
        <v>0</v>
      </c>
      <c r="B71" s="36" t="e">
        <f t="shared" si="9"/>
        <v>#VALUE!</v>
      </c>
      <c r="C71" s="46" t="e">
        <f>IF(B71=Inputs!$C$11*12,D71-H71,D71)</f>
        <v>#VALUE!</v>
      </c>
      <c r="D71" s="45">
        <f t="shared" si="12"/>
      </c>
      <c r="E71" s="37">
        <f t="shared" si="13"/>
        <v>0</v>
      </c>
      <c r="F71" s="38">
        <f>Inputs!$C$8/12*H70</f>
        <v>663.974496038851</v>
      </c>
      <c r="G71" s="38">
        <f t="shared" si="10"/>
        <v>-663.974496038851</v>
      </c>
      <c r="H71" s="38">
        <f t="shared" si="11"/>
        <v>100260.1489018665</v>
      </c>
      <c r="I71" s="37">
        <f>IF(I70=0,0,IF(J71&lt;Inputs!$C$10*12+1,$I$4,0))</f>
        <v>-733.7645738793761</v>
      </c>
      <c r="J71">
        <f>IF((J70+1)&lt;(Inputs!$C$10*12+1),J70+1,"")</f>
        <v>68</v>
      </c>
      <c r="K71" t="e">
        <f t="shared" si="14"/>
        <v>#VALUE!</v>
      </c>
      <c r="L71">
        <f t="shared" si="8"/>
        <v>8</v>
      </c>
      <c r="M71" t="e">
        <f t="shared" si="15"/>
        <v>#VALUE!</v>
      </c>
    </row>
    <row r="72" spans="1:13" ht="12">
      <c r="A72">
        <f>IF(E72=0,0,IF(B72=Inputs!$C$11*12,12*IRR($C$3:C72,0.001),0))</f>
        <v>0</v>
      </c>
      <c r="B72" s="36" t="e">
        <f t="shared" si="9"/>
        <v>#VALUE!</v>
      </c>
      <c r="C72" s="46" t="e">
        <f>IF(B72=Inputs!$C$11*12,D72-H72,D72)</f>
        <v>#VALUE!</v>
      </c>
      <c r="D72" s="45">
        <f t="shared" si="12"/>
      </c>
      <c r="E72" s="37">
        <f t="shared" si="13"/>
        <v>0</v>
      </c>
      <c r="F72" s="38">
        <f>Inputs!$C$8/12*H71</f>
        <v>668.40099267911</v>
      </c>
      <c r="G72" s="38">
        <f t="shared" si="10"/>
        <v>-668.40099267911</v>
      </c>
      <c r="H72" s="38">
        <f t="shared" si="11"/>
        <v>100928.5498945456</v>
      </c>
      <c r="I72" s="37">
        <f>IF(I71=0,0,IF(J72&lt;Inputs!$C$10*12+1,$I$4,0))</f>
        <v>-733.7645738793761</v>
      </c>
      <c r="J72">
        <f>IF((J71+1)&lt;(Inputs!$C$10*12+1),J71+1,"")</f>
        <v>69</v>
      </c>
      <c r="K72" t="e">
        <f t="shared" si="14"/>
        <v>#VALUE!</v>
      </c>
      <c r="L72">
        <f t="shared" si="8"/>
        <v>9</v>
      </c>
      <c r="M72" t="e">
        <f t="shared" si="15"/>
        <v>#VALUE!</v>
      </c>
    </row>
    <row r="73" spans="1:13" ht="12">
      <c r="A73">
        <f>IF(E73=0,0,IF(B73=Inputs!$C$11*12,12*IRR($C$3:C73,0.001),0))</f>
        <v>0</v>
      </c>
      <c r="B73" s="36" t="e">
        <f t="shared" si="9"/>
        <v>#VALUE!</v>
      </c>
      <c r="C73" s="46" t="e">
        <f>IF(B73=Inputs!$C$11*12,D73-H73,D73)</f>
        <v>#VALUE!</v>
      </c>
      <c r="D73" s="45">
        <f t="shared" si="12"/>
      </c>
      <c r="E73" s="37">
        <f t="shared" si="13"/>
        <v>0</v>
      </c>
      <c r="F73" s="38">
        <f>Inputs!$C$8/12*H72</f>
        <v>672.8569992969708</v>
      </c>
      <c r="G73" s="38">
        <f t="shared" si="10"/>
        <v>-672.8569992969708</v>
      </c>
      <c r="H73" s="38">
        <f t="shared" si="11"/>
        <v>101601.40689384258</v>
      </c>
      <c r="I73" s="37">
        <f>IF(I72=0,0,IF(J73&lt;Inputs!$C$10*12+1,$I$4,0))</f>
        <v>-733.7645738793761</v>
      </c>
      <c r="J73">
        <f>IF((J72+1)&lt;(Inputs!$C$10*12+1),J72+1,"")</f>
        <v>70</v>
      </c>
      <c r="K73" t="e">
        <f t="shared" si="14"/>
        <v>#VALUE!</v>
      </c>
      <c r="L73">
        <f t="shared" si="8"/>
        <v>10</v>
      </c>
      <c r="M73" t="e">
        <f t="shared" si="15"/>
        <v>#VALUE!</v>
      </c>
    </row>
    <row r="74" spans="1:13" ht="12">
      <c r="A74">
        <f>IF(E74=0,0,IF(B74=Inputs!$C$11*12,12*IRR($C$3:C74,0.001),0))</f>
        <v>0</v>
      </c>
      <c r="B74" s="36" t="e">
        <f t="shared" si="9"/>
        <v>#VALUE!</v>
      </c>
      <c r="C74" s="46" t="e">
        <f>IF(B74=Inputs!$C$11*12,D74-H74,D74)</f>
        <v>#VALUE!</v>
      </c>
      <c r="D74" s="45">
        <f t="shared" si="12"/>
      </c>
      <c r="E74" s="37">
        <f t="shared" si="13"/>
        <v>0</v>
      </c>
      <c r="F74" s="38">
        <f>Inputs!$C$8/12*H73</f>
        <v>677.3427126256172</v>
      </c>
      <c r="G74" s="38">
        <f t="shared" si="10"/>
        <v>-677.3427126256172</v>
      </c>
      <c r="H74" s="38">
        <f t="shared" si="11"/>
        <v>102278.74960646819</v>
      </c>
      <c r="I74" s="37">
        <f>IF(I73=0,0,IF(J74&lt;Inputs!$C$10*12+1,$I$4,0))</f>
        <v>-733.7645738793761</v>
      </c>
      <c r="J74">
        <f>IF((J73+1)&lt;(Inputs!$C$10*12+1),J73+1,"")</f>
        <v>71</v>
      </c>
      <c r="K74" t="e">
        <f t="shared" si="14"/>
        <v>#VALUE!</v>
      </c>
      <c r="L74">
        <f t="shared" si="8"/>
        <v>11</v>
      </c>
      <c r="M74" t="e">
        <f t="shared" si="15"/>
        <v>#VALUE!</v>
      </c>
    </row>
    <row r="75" spans="1:13" ht="12">
      <c r="A75">
        <f>IF(E75=0,0,IF(B75=Inputs!$C$11*12,12*IRR($C$3:C75,0.001),0))</f>
        <v>0</v>
      </c>
      <c r="B75" s="36" t="e">
        <f t="shared" si="9"/>
        <v>#VALUE!</v>
      </c>
      <c r="C75" s="46" t="e">
        <f>IF(B75=Inputs!$C$11*12,D75-H75,D75)</f>
        <v>#VALUE!</v>
      </c>
      <c r="D75" s="45">
        <f t="shared" si="12"/>
      </c>
      <c r="E75" s="37">
        <f t="shared" si="13"/>
        <v>0</v>
      </c>
      <c r="F75" s="38">
        <f>Inputs!$C$8/12*H74</f>
        <v>681.858330709788</v>
      </c>
      <c r="G75" s="38">
        <f t="shared" si="10"/>
        <v>-681.858330709788</v>
      </c>
      <c r="H75" s="38">
        <f t="shared" si="11"/>
        <v>102960.60793717798</v>
      </c>
      <c r="I75" s="37">
        <f>IF(I74=0,0,IF(J75&lt;Inputs!$C$10*12+1,$I$4,0))</f>
        <v>-733.7645738793761</v>
      </c>
      <c r="J75">
        <f>IF((J74+1)&lt;(Inputs!$C$10*12+1),J74+1,"")</f>
        <v>72</v>
      </c>
      <c r="K75" t="e">
        <f t="shared" si="14"/>
        <v>#VALUE!</v>
      </c>
      <c r="L75">
        <f t="shared" si="8"/>
        <v>12</v>
      </c>
      <c r="M75" t="e">
        <f t="shared" si="15"/>
        <v>#VALUE!</v>
      </c>
    </row>
    <row r="76" spans="1:13" ht="12">
      <c r="A76">
        <f>IF(E76=0,0,IF(B76=Inputs!$C$11*12,12*IRR($C$3:C76,0.001),0))</f>
        <v>0</v>
      </c>
      <c r="B76" s="36" t="e">
        <f t="shared" si="9"/>
        <v>#VALUE!</v>
      </c>
      <c r="C76" s="46" t="e">
        <f>IF(B76=Inputs!$C$11*12,D76-H76,D76)</f>
        <v>#VALUE!</v>
      </c>
      <c r="D76" s="45">
        <f t="shared" si="12"/>
      </c>
      <c r="E76" s="37">
        <f t="shared" si="13"/>
        <v>0</v>
      </c>
      <c r="F76" s="38">
        <f>Inputs!$C$8/12*H75</f>
        <v>686.4040529145199</v>
      </c>
      <c r="G76" s="38">
        <f t="shared" si="10"/>
        <v>-686.4040529145199</v>
      </c>
      <c r="H76" s="38">
        <f t="shared" si="11"/>
        <v>103647.01199009249</v>
      </c>
      <c r="I76" s="37">
        <f>IF(I75=0,0,IF(J76&lt;Inputs!$C$10*12+1,$I$4,0))</f>
        <v>-733.7645738793761</v>
      </c>
      <c r="J76">
        <f>IF((J75+1)&lt;(Inputs!$C$10*12+1),J75+1,"")</f>
        <v>73</v>
      </c>
      <c r="K76" t="e">
        <f t="shared" si="14"/>
        <v>#VALUE!</v>
      </c>
      <c r="L76">
        <f t="shared" si="8"/>
        <v>1</v>
      </c>
      <c r="M76" t="e">
        <f t="shared" si="15"/>
        <v>#VALUE!</v>
      </c>
    </row>
    <row r="77" spans="1:13" ht="12">
      <c r="A77">
        <f>IF(E77=0,0,IF(B77=Inputs!$C$11*12,12*IRR($C$3:C77,0.001),0))</f>
        <v>0</v>
      </c>
      <c r="B77" s="36" t="e">
        <f t="shared" si="9"/>
        <v>#VALUE!</v>
      </c>
      <c r="C77" s="46" t="e">
        <f>IF(B77=Inputs!$C$11*12,D77-H77,D77)</f>
        <v>#VALUE!</v>
      </c>
      <c r="D77" s="45">
        <f t="shared" si="12"/>
      </c>
      <c r="E77" s="37">
        <f t="shared" si="13"/>
        <v>0</v>
      </c>
      <c r="F77" s="38">
        <f>Inputs!$C$8/12*H76</f>
        <v>690.98007993395</v>
      </c>
      <c r="G77" s="38">
        <f t="shared" si="10"/>
        <v>-690.98007993395</v>
      </c>
      <c r="H77" s="38">
        <f t="shared" si="11"/>
        <v>104337.99207002643</v>
      </c>
      <c r="I77" s="37">
        <f>IF(I76=0,0,IF(J77&lt;Inputs!$C$10*12+1,$I$4,0))</f>
        <v>-733.7645738793761</v>
      </c>
      <c r="J77">
        <f>IF((J76+1)&lt;(Inputs!$C$10*12+1),J76+1,"")</f>
        <v>74</v>
      </c>
      <c r="K77" t="e">
        <f t="shared" si="14"/>
        <v>#VALUE!</v>
      </c>
      <c r="L77">
        <f t="shared" si="8"/>
        <v>2</v>
      </c>
      <c r="M77" t="e">
        <f t="shared" si="15"/>
        <v>#VALUE!</v>
      </c>
    </row>
    <row r="78" spans="1:13" ht="12">
      <c r="A78">
        <f>IF(E78=0,0,IF(B78=Inputs!$C$11*12,12*IRR($C$3:C78,0.001),0))</f>
        <v>0</v>
      </c>
      <c r="B78" s="36" t="e">
        <f t="shared" si="9"/>
        <v>#VALUE!</v>
      </c>
      <c r="C78" s="46" t="e">
        <f>IF(B78=Inputs!$C$11*12,D78-H78,D78)</f>
        <v>#VALUE!</v>
      </c>
      <c r="D78" s="45">
        <f t="shared" si="12"/>
      </c>
      <c r="E78" s="37">
        <f t="shared" si="13"/>
        <v>0</v>
      </c>
      <c r="F78" s="38">
        <f>Inputs!$C$8/12*H77</f>
        <v>695.5866138001762</v>
      </c>
      <c r="G78" s="38">
        <f t="shared" si="10"/>
        <v>-695.5866138001762</v>
      </c>
      <c r="H78" s="38">
        <f t="shared" si="11"/>
        <v>105033.5786838266</v>
      </c>
      <c r="I78" s="37">
        <f>IF(I77=0,0,IF(J78&lt;Inputs!$C$10*12+1,$I$4,0))</f>
        <v>-733.7645738793761</v>
      </c>
      <c r="J78">
        <f>IF((J77+1)&lt;(Inputs!$C$10*12+1),J77+1,"")</f>
        <v>75</v>
      </c>
      <c r="K78" t="e">
        <f t="shared" si="14"/>
        <v>#VALUE!</v>
      </c>
      <c r="L78">
        <f t="shared" si="8"/>
        <v>3</v>
      </c>
      <c r="M78" t="e">
        <f t="shared" si="15"/>
        <v>#VALUE!</v>
      </c>
    </row>
    <row r="79" spans="1:13" ht="12">
      <c r="A79">
        <f>IF(E79=0,0,IF(B79=Inputs!$C$11*12,12*IRR($C$3:C79,0.001),0))</f>
        <v>0</v>
      </c>
      <c r="B79" s="36" t="e">
        <f t="shared" si="9"/>
        <v>#VALUE!</v>
      </c>
      <c r="C79" s="46" t="e">
        <f>IF(B79=Inputs!$C$11*12,D79-H79,D79)</f>
        <v>#VALUE!</v>
      </c>
      <c r="D79" s="45">
        <f t="shared" si="12"/>
      </c>
      <c r="E79" s="37">
        <f t="shared" si="13"/>
        <v>0</v>
      </c>
      <c r="F79" s="38">
        <f>Inputs!$C$8/12*H78</f>
        <v>700.2238578921774</v>
      </c>
      <c r="G79" s="38">
        <f t="shared" si="10"/>
        <v>-700.2238578921774</v>
      </c>
      <c r="H79" s="38">
        <f t="shared" si="11"/>
        <v>105733.80254171879</v>
      </c>
      <c r="I79" s="37">
        <f>IF(I78=0,0,IF(J79&lt;Inputs!$C$10*12+1,$I$4,0))</f>
        <v>-733.7645738793761</v>
      </c>
      <c r="J79">
        <f>IF((J78+1)&lt;(Inputs!$C$10*12+1),J78+1,"")</f>
        <v>76</v>
      </c>
      <c r="K79" t="e">
        <f t="shared" si="14"/>
        <v>#VALUE!</v>
      </c>
      <c r="L79">
        <f t="shared" si="8"/>
        <v>4</v>
      </c>
      <c r="M79" t="e">
        <f t="shared" si="15"/>
        <v>#VALUE!</v>
      </c>
    </row>
    <row r="80" spans="1:13" ht="12">
      <c r="A80">
        <f>IF(E80=0,0,IF(B80=Inputs!$C$11*12,12*IRR($C$3:C80,0.001),0))</f>
        <v>0</v>
      </c>
      <c r="B80" s="36" t="e">
        <f t="shared" si="9"/>
        <v>#VALUE!</v>
      </c>
      <c r="C80" s="46" t="e">
        <f>IF(B80=Inputs!$C$11*12,D80-H80,D80)</f>
        <v>#VALUE!</v>
      </c>
      <c r="D80" s="45">
        <f t="shared" si="12"/>
      </c>
      <c r="E80" s="37">
        <f t="shared" si="13"/>
        <v>0</v>
      </c>
      <c r="F80" s="38">
        <f>Inputs!$C$8/12*H79</f>
        <v>704.892016944792</v>
      </c>
      <c r="G80" s="38">
        <f t="shared" si="10"/>
        <v>-704.892016944792</v>
      </c>
      <c r="H80" s="38">
        <f t="shared" si="11"/>
        <v>106438.69455866358</v>
      </c>
      <c r="I80" s="37">
        <f>IF(I79=0,0,IF(J80&lt;Inputs!$C$10*12+1,$I$4,0))</f>
        <v>-733.7645738793761</v>
      </c>
      <c r="J80">
        <f>IF((J79+1)&lt;(Inputs!$C$10*12+1),J79+1,"")</f>
        <v>77</v>
      </c>
      <c r="K80" t="e">
        <f t="shared" si="14"/>
        <v>#VALUE!</v>
      </c>
      <c r="L80">
        <f t="shared" si="8"/>
        <v>5</v>
      </c>
      <c r="M80" t="e">
        <f t="shared" si="15"/>
        <v>#VALUE!</v>
      </c>
    </row>
    <row r="81" spans="1:13" ht="12">
      <c r="A81">
        <f>IF(E81=0,0,IF(B81=Inputs!$C$11*12,12*IRR($C$3:C81,0.001),0))</f>
        <v>0</v>
      </c>
      <c r="B81" s="36" t="e">
        <f t="shared" si="9"/>
        <v>#VALUE!</v>
      </c>
      <c r="C81" s="46" t="e">
        <f>IF(B81=Inputs!$C$11*12,D81-H81,D81)</f>
        <v>#VALUE!</v>
      </c>
      <c r="D81" s="45">
        <f t="shared" si="12"/>
      </c>
      <c r="E81" s="37">
        <f t="shared" si="13"/>
        <v>0</v>
      </c>
      <c r="F81" s="38">
        <f>Inputs!$C$8/12*H80</f>
        <v>709.5912970577573</v>
      </c>
      <c r="G81" s="38">
        <f t="shared" si="10"/>
        <v>-709.5912970577573</v>
      </c>
      <c r="H81" s="38">
        <f t="shared" si="11"/>
        <v>107148.28585572135</v>
      </c>
      <c r="I81" s="37">
        <f>IF(I80=0,0,IF(J81&lt;Inputs!$C$10*12+1,$I$4,0))</f>
        <v>-733.7645738793761</v>
      </c>
      <c r="J81">
        <f>IF((J80+1)&lt;(Inputs!$C$10*12+1),J80+1,"")</f>
        <v>78</v>
      </c>
      <c r="K81" t="e">
        <f t="shared" si="14"/>
        <v>#VALUE!</v>
      </c>
      <c r="L81">
        <f t="shared" si="8"/>
        <v>6</v>
      </c>
      <c r="M81" t="e">
        <f t="shared" si="15"/>
        <v>#VALUE!</v>
      </c>
    </row>
    <row r="82" spans="1:13" ht="12">
      <c r="A82">
        <f>IF(E82=0,0,IF(B82=Inputs!$C$11*12,12*IRR($C$3:C82,0.001),0))</f>
        <v>0</v>
      </c>
      <c r="B82" s="36" t="e">
        <f t="shared" si="9"/>
        <v>#VALUE!</v>
      </c>
      <c r="C82" s="46" t="e">
        <f>IF(B82=Inputs!$C$11*12,D82-H82,D82)</f>
        <v>#VALUE!</v>
      </c>
      <c r="D82" s="45">
        <f t="shared" si="12"/>
      </c>
      <c r="E82" s="37">
        <f t="shared" si="13"/>
        <v>0</v>
      </c>
      <c r="F82" s="38">
        <f>Inputs!$C$8/12*H81</f>
        <v>714.3219057048091</v>
      </c>
      <c r="G82" s="38">
        <f t="shared" si="10"/>
        <v>-714.3219057048091</v>
      </c>
      <c r="H82" s="38">
        <f t="shared" si="11"/>
        <v>107862.60776142616</v>
      </c>
      <c r="I82" s="37">
        <f>IF(I81=0,0,IF(J82&lt;Inputs!$C$10*12+1,$I$4,0))</f>
        <v>-733.7645738793761</v>
      </c>
      <c r="J82">
        <f>IF((J81+1)&lt;(Inputs!$C$10*12+1),J81+1,"")</f>
        <v>79</v>
      </c>
      <c r="K82" t="e">
        <f t="shared" si="14"/>
        <v>#VALUE!</v>
      </c>
      <c r="L82">
        <f aca="true" t="shared" si="16" ref="L82:L145">IF(L81=12,1,IF(L81&lt;12,L81+1,12))</f>
        <v>7</v>
      </c>
      <c r="M82" t="e">
        <f t="shared" si="15"/>
        <v>#VALUE!</v>
      </c>
    </row>
    <row r="83" spans="1:13" ht="12">
      <c r="A83">
        <f>IF(E83=0,0,IF(B83=Inputs!$C$11*12,12*IRR($C$3:C83,0.001),0))</f>
        <v>0</v>
      </c>
      <c r="B83" s="36" t="e">
        <f t="shared" si="9"/>
        <v>#VALUE!</v>
      </c>
      <c r="C83" s="46" t="e">
        <f>IF(B83=Inputs!$C$11*12,D83-H83,D83)</f>
        <v>#VALUE!</v>
      </c>
      <c r="D83" s="45">
        <f t="shared" si="12"/>
      </c>
      <c r="E83" s="37">
        <f t="shared" si="13"/>
        <v>0</v>
      </c>
      <c r="F83" s="38">
        <f>Inputs!$C$8/12*H82</f>
        <v>719.0840517428411</v>
      </c>
      <c r="G83" s="38">
        <f t="shared" si="10"/>
        <v>-719.0840517428411</v>
      </c>
      <c r="H83" s="38">
        <f t="shared" si="11"/>
        <v>108581.691813169</v>
      </c>
      <c r="I83" s="37">
        <f>IF(I82=0,0,IF(J83&lt;Inputs!$C$10*12+1,$I$4,0))</f>
        <v>-733.7645738793761</v>
      </c>
      <c r="J83">
        <f>IF((J82+1)&lt;(Inputs!$C$10*12+1),J82+1,"")</f>
        <v>80</v>
      </c>
      <c r="K83" t="e">
        <f t="shared" si="14"/>
        <v>#VALUE!</v>
      </c>
      <c r="L83">
        <f t="shared" si="16"/>
        <v>8</v>
      </c>
      <c r="M83" t="e">
        <f t="shared" si="15"/>
        <v>#VALUE!</v>
      </c>
    </row>
    <row r="84" spans="1:13" ht="12">
      <c r="A84">
        <f>IF(E84=0,0,IF(B84=Inputs!$C$11*12,12*IRR($C$3:C84,0.001),0))</f>
        <v>0</v>
      </c>
      <c r="B84" s="36" t="e">
        <f t="shared" si="9"/>
        <v>#VALUE!</v>
      </c>
      <c r="C84" s="46" t="e">
        <f>IF(B84=Inputs!$C$11*12,D84-H84,D84)</f>
        <v>#VALUE!</v>
      </c>
      <c r="D84" s="45">
        <f t="shared" si="12"/>
      </c>
      <c r="E84" s="37">
        <f t="shared" si="13"/>
        <v>0</v>
      </c>
      <c r="F84" s="38">
        <f>Inputs!$C$8/12*H83</f>
        <v>723.8779454211267</v>
      </c>
      <c r="G84" s="38">
        <f t="shared" si="10"/>
        <v>-723.8779454211267</v>
      </c>
      <c r="H84" s="38">
        <f t="shared" si="11"/>
        <v>109305.56975859014</v>
      </c>
      <c r="I84" s="37">
        <f>IF(I83=0,0,IF(J84&lt;Inputs!$C$10*12+1,$I$4,0))</f>
        <v>-733.7645738793761</v>
      </c>
      <c r="J84">
        <f>IF((J83+1)&lt;(Inputs!$C$10*12+1),J83+1,"")</f>
        <v>81</v>
      </c>
      <c r="K84" t="e">
        <f t="shared" si="14"/>
        <v>#VALUE!</v>
      </c>
      <c r="L84">
        <f t="shared" si="16"/>
        <v>9</v>
      </c>
      <c r="M84" t="e">
        <f t="shared" si="15"/>
        <v>#VALUE!</v>
      </c>
    </row>
    <row r="85" spans="1:13" ht="12">
      <c r="A85">
        <f>IF(E85=0,0,IF(B85=Inputs!$C$11*12,12*IRR($C$3:C85,0.001),0))</f>
        <v>0</v>
      </c>
      <c r="B85" s="36" t="e">
        <f t="shared" si="9"/>
        <v>#VALUE!</v>
      </c>
      <c r="C85" s="46" t="e">
        <f>IF(B85=Inputs!$C$11*12,D85-H85,D85)</f>
        <v>#VALUE!</v>
      </c>
      <c r="D85" s="45">
        <f t="shared" si="12"/>
      </c>
      <c r="E85" s="37">
        <f t="shared" si="13"/>
        <v>0</v>
      </c>
      <c r="F85" s="38">
        <f>Inputs!$C$8/12*H84</f>
        <v>728.7037983906009</v>
      </c>
      <c r="G85" s="38">
        <f t="shared" si="10"/>
        <v>-728.7037983906009</v>
      </c>
      <c r="H85" s="38">
        <f t="shared" si="11"/>
        <v>110034.27355698074</v>
      </c>
      <c r="I85" s="37">
        <f>IF(I84=0,0,IF(J85&lt;Inputs!$C$10*12+1,$I$4,0))</f>
        <v>-733.7645738793761</v>
      </c>
      <c r="J85">
        <f>IF((J84+1)&lt;(Inputs!$C$10*12+1),J84+1,"")</f>
        <v>82</v>
      </c>
      <c r="K85" t="e">
        <f t="shared" si="14"/>
        <v>#VALUE!</v>
      </c>
      <c r="L85">
        <f t="shared" si="16"/>
        <v>10</v>
      </c>
      <c r="M85" t="e">
        <f t="shared" si="15"/>
        <v>#VALUE!</v>
      </c>
    </row>
    <row r="86" spans="1:13" ht="12">
      <c r="A86">
        <f>IF(E86=0,0,IF(B86=Inputs!$C$11*12,12*IRR($C$3:C86,0.001),0))</f>
        <v>0</v>
      </c>
      <c r="B86" s="36" t="e">
        <f t="shared" si="9"/>
        <v>#VALUE!</v>
      </c>
      <c r="C86" s="46" t="e">
        <f>IF(B86=Inputs!$C$11*12,D86-H86,D86)</f>
        <v>#VALUE!</v>
      </c>
      <c r="D86" s="45">
        <f t="shared" si="12"/>
      </c>
      <c r="E86" s="37">
        <f t="shared" si="13"/>
        <v>0</v>
      </c>
      <c r="F86" s="38">
        <f>Inputs!$C$8/12*H85</f>
        <v>733.561823713205</v>
      </c>
      <c r="G86" s="38">
        <f t="shared" si="10"/>
        <v>-733.561823713205</v>
      </c>
      <c r="H86" s="38">
        <f t="shared" si="11"/>
        <v>110767.83538069394</v>
      </c>
      <c r="I86" s="37">
        <f>IF(I85=0,0,IF(J86&lt;Inputs!$C$10*12+1,$I$4,0))</f>
        <v>-733.7645738793761</v>
      </c>
      <c r="J86">
        <f>IF((J85+1)&lt;(Inputs!$C$10*12+1),J85+1,"")</f>
        <v>83</v>
      </c>
      <c r="K86" t="e">
        <f t="shared" si="14"/>
        <v>#VALUE!</v>
      </c>
      <c r="L86">
        <f t="shared" si="16"/>
        <v>11</v>
      </c>
      <c r="M86" t="e">
        <f t="shared" si="15"/>
        <v>#VALUE!</v>
      </c>
    </row>
    <row r="87" spans="1:13" ht="12">
      <c r="A87">
        <f>IF(E87=0,0,IF(B87=Inputs!$C$11*12,12*IRR($C$3:C87,0.001),0))</f>
        <v>0</v>
      </c>
      <c r="B87" s="36" t="e">
        <f t="shared" si="9"/>
        <v>#VALUE!</v>
      </c>
      <c r="C87" s="46" t="e">
        <f>IF(B87=Inputs!$C$11*12,D87-H87,D87)</f>
        <v>#VALUE!</v>
      </c>
      <c r="D87" s="45">
        <f t="shared" si="12"/>
      </c>
      <c r="E87" s="37">
        <f t="shared" si="13"/>
        <v>0</v>
      </c>
      <c r="F87" s="38">
        <f>Inputs!$C$8/12*H86</f>
        <v>738.4522358712929</v>
      </c>
      <c r="G87" s="38">
        <f t="shared" si="10"/>
        <v>-738.4522358712929</v>
      </c>
      <c r="H87" s="38">
        <f t="shared" si="11"/>
        <v>111506.28761656524</v>
      </c>
      <c r="I87" s="37">
        <f>IF(I86=0,0,IF(J87&lt;Inputs!$C$10*12+1,$I$4,0))</f>
        <v>-733.7645738793761</v>
      </c>
      <c r="J87">
        <f>IF((J86+1)&lt;(Inputs!$C$10*12+1),J86+1,"")</f>
        <v>84</v>
      </c>
      <c r="K87" t="e">
        <f t="shared" si="14"/>
        <v>#VALUE!</v>
      </c>
      <c r="L87">
        <f t="shared" si="16"/>
        <v>12</v>
      </c>
      <c r="M87" t="e">
        <f t="shared" si="15"/>
        <v>#VALUE!</v>
      </c>
    </row>
    <row r="88" spans="1:13" ht="12">
      <c r="A88">
        <f>IF(E88=0,0,IF(B88=Inputs!$C$11*12,12*IRR($C$3:C88,0.001),0))</f>
        <v>0</v>
      </c>
      <c r="B88" s="36" t="e">
        <f t="shared" si="9"/>
        <v>#VALUE!</v>
      </c>
      <c r="C88" s="46" t="e">
        <f>IF(B88=Inputs!$C$11*12,D88-H88,D88)</f>
        <v>#VALUE!</v>
      </c>
      <c r="D88" s="45">
        <f t="shared" si="12"/>
      </c>
      <c r="E88" s="37">
        <f t="shared" si="13"/>
        <v>0</v>
      </c>
      <c r="F88" s="38">
        <f>Inputs!$C$8/12*H87</f>
        <v>743.3752507771017</v>
      </c>
      <c r="G88" s="38">
        <f t="shared" si="10"/>
        <v>-743.3752507771017</v>
      </c>
      <c r="H88" s="38">
        <f t="shared" si="11"/>
        <v>112249.66286734234</v>
      </c>
      <c r="I88" s="37">
        <f>IF(I87=0,0,IF(J88&lt;Inputs!$C$10*12+1,$I$4,0))</f>
        <v>-733.7645738793761</v>
      </c>
      <c r="J88">
        <f>IF((J87+1)&lt;(Inputs!$C$10*12+1),J87+1,"")</f>
        <v>85</v>
      </c>
      <c r="K88" t="e">
        <f t="shared" si="14"/>
        <v>#VALUE!</v>
      </c>
      <c r="L88">
        <f t="shared" si="16"/>
        <v>1</v>
      </c>
      <c r="M88" t="e">
        <f t="shared" si="15"/>
        <v>#VALUE!</v>
      </c>
    </row>
    <row r="89" spans="1:13" ht="12">
      <c r="A89">
        <f>IF(E89=0,0,IF(B89=Inputs!$C$11*12,12*IRR($C$3:C89,0.001),0))</f>
        <v>0</v>
      </c>
      <c r="B89" s="36" t="e">
        <f t="shared" si="9"/>
        <v>#VALUE!</v>
      </c>
      <c r="C89" s="46" t="e">
        <f>IF(B89=Inputs!$C$11*12,D89-H89,D89)</f>
        <v>#VALUE!</v>
      </c>
      <c r="D89" s="45">
        <f t="shared" si="12"/>
      </c>
      <c r="E89" s="37">
        <f t="shared" si="13"/>
        <v>0</v>
      </c>
      <c r="F89" s="38">
        <f>Inputs!$C$8/12*H88</f>
        <v>748.3310857822823</v>
      </c>
      <c r="G89" s="38">
        <f t="shared" si="10"/>
        <v>-748.3310857822823</v>
      </c>
      <c r="H89" s="38">
        <f t="shared" si="11"/>
        <v>112997.99395312462</v>
      </c>
      <c r="I89" s="37">
        <f>IF(I88=0,0,IF(J89&lt;Inputs!$C$10*12+1,$I$4,0))</f>
        <v>-733.7645738793761</v>
      </c>
      <c r="J89">
        <f>IF((J88+1)&lt;(Inputs!$C$10*12+1),J88+1,"")</f>
        <v>86</v>
      </c>
      <c r="K89" t="e">
        <f t="shared" si="14"/>
        <v>#VALUE!</v>
      </c>
      <c r="L89">
        <f t="shared" si="16"/>
        <v>2</v>
      </c>
      <c r="M89" t="e">
        <f t="shared" si="15"/>
        <v>#VALUE!</v>
      </c>
    </row>
    <row r="90" spans="1:13" ht="12">
      <c r="A90">
        <f>IF(E90=0,0,IF(B90=Inputs!$C$11*12,12*IRR($C$3:C90,0.001),0))</f>
        <v>0</v>
      </c>
      <c r="B90" s="36" t="e">
        <f t="shared" si="9"/>
        <v>#VALUE!</v>
      </c>
      <c r="C90" s="46" t="e">
        <f>IF(B90=Inputs!$C$11*12,D90-H90,D90)</f>
        <v>#VALUE!</v>
      </c>
      <c r="D90" s="45">
        <f t="shared" si="12"/>
      </c>
      <c r="E90" s="37">
        <f t="shared" si="13"/>
        <v>0</v>
      </c>
      <c r="F90" s="38">
        <f>Inputs!$C$8/12*H89</f>
        <v>753.3199596874975</v>
      </c>
      <c r="G90" s="38">
        <f t="shared" si="10"/>
        <v>-753.3199596874975</v>
      </c>
      <c r="H90" s="38">
        <f t="shared" si="11"/>
        <v>113751.31391281211</v>
      </c>
      <c r="I90" s="37">
        <f>IF(I89=0,0,IF(J90&lt;Inputs!$C$10*12+1,$I$4,0))</f>
        <v>-733.7645738793761</v>
      </c>
      <c r="J90">
        <f>IF((J89+1)&lt;(Inputs!$C$10*12+1),J89+1,"")</f>
        <v>87</v>
      </c>
      <c r="K90" t="e">
        <f t="shared" si="14"/>
        <v>#VALUE!</v>
      </c>
      <c r="L90">
        <f t="shared" si="16"/>
        <v>3</v>
      </c>
      <c r="M90" t="e">
        <f t="shared" si="15"/>
        <v>#VALUE!</v>
      </c>
    </row>
    <row r="91" spans="1:13" ht="12">
      <c r="A91">
        <f>IF(E91=0,0,IF(B91=Inputs!$C$11*12,12*IRR($C$3:C91,0.001),0))</f>
        <v>0</v>
      </c>
      <c r="B91" s="36" t="e">
        <f t="shared" si="9"/>
        <v>#VALUE!</v>
      </c>
      <c r="C91" s="46" t="e">
        <f>IF(B91=Inputs!$C$11*12,D91-H91,D91)</f>
        <v>#VALUE!</v>
      </c>
      <c r="D91" s="45">
        <f t="shared" si="12"/>
      </c>
      <c r="E91" s="37">
        <f t="shared" si="13"/>
        <v>0</v>
      </c>
      <c r="F91" s="38">
        <f>Inputs!$C$8/12*H90</f>
        <v>758.3420927520808</v>
      </c>
      <c r="G91" s="38">
        <f t="shared" si="10"/>
        <v>-758.3420927520808</v>
      </c>
      <c r="H91" s="38">
        <f t="shared" si="11"/>
        <v>114509.65600556419</v>
      </c>
      <c r="I91" s="37">
        <f>IF(I90=0,0,IF(J91&lt;Inputs!$C$10*12+1,$I$4,0))</f>
        <v>-733.7645738793761</v>
      </c>
      <c r="J91">
        <f>IF((J90+1)&lt;(Inputs!$C$10*12+1),J90+1,"")</f>
        <v>88</v>
      </c>
      <c r="K91" t="e">
        <f t="shared" si="14"/>
        <v>#VALUE!</v>
      </c>
      <c r="L91">
        <f t="shared" si="16"/>
        <v>4</v>
      </c>
      <c r="M91" t="e">
        <f t="shared" si="15"/>
        <v>#VALUE!</v>
      </c>
    </row>
    <row r="92" spans="1:13" ht="12">
      <c r="A92">
        <f>IF(E92=0,0,IF(B92=Inputs!$C$11*12,12*IRR($C$3:C92,0.001),0))</f>
        <v>0</v>
      </c>
      <c r="B92" s="36" t="e">
        <f t="shared" si="9"/>
        <v>#VALUE!</v>
      </c>
      <c r="C92" s="46" t="e">
        <f>IF(B92=Inputs!$C$11*12,D92-H92,D92)</f>
        <v>#VALUE!</v>
      </c>
      <c r="D92" s="45">
        <f t="shared" si="12"/>
      </c>
      <c r="E92" s="37">
        <f t="shared" si="13"/>
        <v>0</v>
      </c>
      <c r="F92" s="38">
        <f>Inputs!$C$8/12*H91</f>
        <v>763.3977067037613</v>
      </c>
      <c r="G92" s="38">
        <f t="shared" si="10"/>
        <v>-763.3977067037613</v>
      </c>
      <c r="H92" s="38">
        <f t="shared" si="11"/>
        <v>115273.05371226795</v>
      </c>
      <c r="I92" s="37">
        <f>IF(I91=0,0,IF(J92&lt;Inputs!$C$10*12+1,$I$4,0))</f>
        <v>-733.7645738793761</v>
      </c>
      <c r="J92">
        <f>IF((J91+1)&lt;(Inputs!$C$10*12+1),J91+1,"")</f>
        <v>89</v>
      </c>
      <c r="K92" t="e">
        <f t="shared" si="14"/>
        <v>#VALUE!</v>
      </c>
      <c r="L92">
        <f t="shared" si="16"/>
        <v>5</v>
      </c>
      <c r="M92" t="e">
        <f t="shared" si="15"/>
        <v>#VALUE!</v>
      </c>
    </row>
    <row r="93" spans="1:13" ht="12">
      <c r="A93">
        <f>IF(E93=0,0,IF(B93=Inputs!$C$11*12,12*IRR($C$3:C93,0.001),0))</f>
        <v>0</v>
      </c>
      <c r="B93" s="36" t="e">
        <f t="shared" si="9"/>
        <v>#VALUE!</v>
      </c>
      <c r="C93" s="46" t="e">
        <f>IF(B93=Inputs!$C$11*12,D93-H93,D93)</f>
        <v>#VALUE!</v>
      </c>
      <c r="D93" s="45">
        <f t="shared" si="12"/>
      </c>
      <c r="E93" s="37">
        <f t="shared" si="13"/>
        <v>0</v>
      </c>
      <c r="F93" s="38">
        <f>Inputs!$C$8/12*H92</f>
        <v>768.4870247484531</v>
      </c>
      <c r="G93" s="38">
        <f t="shared" si="10"/>
        <v>-768.4870247484531</v>
      </c>
      <c r="H93" s="38">
        <f t="shared" si="11"/>
        <v>116041.5407370164</v>
      </c>
      <c r="I93" s="37">
        <f>IF(I92=0,0,IF(J93&lt;Inputs!$C$10*12+1,$I$4,0))</f>
        <v>-733.7645738793761</v>
      </c>
      <c r="J93">
        <f>IF((J92+1)&lt;(Inputs!$C$10*12+1),J92+1,"")</f>
        <v>90</v>
      </c>
      <c r="K93" t="e">
        <f t="shared" si="14"/>
        <v>#VALUE!</v>
      </c>
      <c r="L93">
        <f t="shared" si="16"/>
        <v>6</v>
      </c>
      <c r="M93" t="e">
        <f t="shared" si="15"/>
        <v>#VALUE!</v>
      </c>
    </row>
    <row r="94" spans="1:13" ht="12">
      <c r="A94">
        <f>IF(E94=0,0,IF(B94=Inputs!$C$11*12,12*IRR($C$3:C94,0.001),0))</f>
        <v>0</v>
      </c>
      <c r="B94" s="36" t="e">
        <f t="shared" si="9"/>
        <v>#VALUE!</v>
      </c>
      <c r="C94" s="46" t="e">
        <f>IF(B94=Inputs!$C$11*12,D94-H94,D94)</f>
        <v>#VALUE!</v>
      </c>
      <c r="D94" s="45">
        <f t="shared" si="12"/>
      </c>
      <c r="E94" s="37">
        <f t="shared" si="13"/>
        <v>0</v>
      </c>
      <c r="F94" s="38">
        <f>Inputs!$C$8/12*H93</f>
        <v>773.6102715801094</v>
      </c>
      <c r="G94" s="38">
        <f t="shared" si="10"/>
        <v>-773.6102715801094</v>
      </c>
      <c r="H94" s="38">
        <f t="shared" si="11"/>
        <v>116815.15100859651</v>
      </c>
      <c r="I94" s="37">
        <f>IF(I93=0,0,IF(J94&lt;Inputs!$C$10*12+1,$I$4,0))</f>
        <v>-733.7645738793761</v>
      </c>
      <c r="J94">
        <f>IF((J93+1)&lt;(Inputs!$C$10*12+1),J93+1,"")</f>
        <v>91</v>
      </c>
      <c r="K94" t="e">
        <f t="shared" si="14"/>
        <v>#VALUE!</v>
      </c>
      <c r="L94">
        <f t="shared" si="16"/>
        <v>7</v>
      </c>
      <c r="M94" t="e">
        <f t="shared" si="15"/>
        <v>#VALUE!</v>
      </c>
    </row>
    <row r="95" spans="1:13" ht="12">
      <c r="A95">
        <f>IF(E95=0,0,IF(B95=Inputs!$C$11*12,12*IRR($C$3:C95,0.001),0))</f>
        <v>0</v>
      </c>
      <c r="B95" s="36" t="e">
        <f t="shared" si="9"/>
        <v>#VALUE!</v>
      </c>
      <c r="C95" s="46" t="e">
        <f>IF(B95=Inputs!$C$11*12,D95-H95,D95)</f>
        <v>#VALUE!</v>
      </c>
      <c r="D95" s="45">
        <f t="shared" si="12"/>
      </c>
      <c r="E95" s="37">
        <f t="shared" si="13"/>
        <v>0</v>
      </c>
      <c r="F95" s="38">
        <f>Inputs!$C$8/12*H94</f>
        <v>778.7676733906435</v>
      </c>
      <c r="G95" s="38">
        <f t="shared" si="10"/>
        <v>-778.7676733906435</v>
      </c>
      <c r="H95" s="38">
        <f t="shared" si="11"/>
        <v>117593.91868198715</v>
      </c>
      <c r="I95" s="37">
        <f>IF(I94=0,0,IF(J95&lt;Inputs!$C$10*12+1,$I$4,0))</f>
        <v>-733.7645738793761</v>
      </c>
      <c r="J95">
        <f>IF((J94+1)&lt;(Inputs!$C$10*12+1),J94+1,"")</f>
        <v>92</v>
      </c>
      <c r="K95" t="e">
        <f t="shared" si="14"/>
        <v>#VALUE!</v>
      </c>
      <c r="L95">
        <f t="shared" si="16"/>
        <v>8</v>
      </c>
      <c r="M95" t="e">
        <f t="shared" si="15"/>
        <v>#VALUE!</v>
      </c>
    </row>
    <row r="96" spans="1:13" ht="12">
      <c r="A96">
        <f>IF(E96=0,0,IF(B96=Inputs!$C$11*12,12*IRR($C$3:C96,0.001),0))</f>
        <v>0</v>
      </c>
      <c r="B96" s="36" t="e">
        <f t="shared" si="9"/>
        <v>#VALUE!</v>
      </c>
      <c r="C96" s="46" t="e">
        <f>IF(B96=Inputs!$C$11*12,D96-H96,D96)</f>
        <v>#VALUE!</v>
      </c>
      <c r="D96" s="45">
        <f t="shared" si="12"/>
      </c>
      <c r="E96" s="37">
        <f t="shared" si="13"/>
        <v>0</v>
      </c>
      <c r="F96" s="38">
        <f>Inputs!$C$8/12*H95</f>
        <v>783.9594578799145</v>
      </c>
      <c r="G96" s="38">
        <f t="shared" si="10"/>
        <v>-783.9594578799145</v>
      </c>
      <c r="H96" s="38">
        <f t="shared" si="11"/>
        <v>118377.87813986707</v>
      </c>
      <c r="I96" s="37">
        <f>IF(I95=0,0,IF(J96&lt;Inputs!$C$10*12+1,$I$4,0))</f>
        <v>-733.7645738793761</v>
      </c>
      <c r="J96">
        <f>IF((J95+1)&lt;(Inputs!$C$10*12+1),J95+1,"")</f>
        <v>93</v>
      </c>
      <c r="K96" t="e">
        <f t="shared" si="14"/>
        <v>#VALUE!</v>
      </c>
      <c r="L96">
        <f t="shared" si="16"/>
        <v>9</v>
      </c>
      <c r="M96" t="e">
        <f t="shared" si="15"/>
        <v>#VALUE!</v>
      </c>
    </row>
    <row r="97" spans="1:13" ht="12">
      <c r="A97">
        <f>IF(E97=0,0,IF(B97=Inputs!$C$11*12,12*IRR($C$3:C97,0.001),0))</f>
        <v>0</v>
      </c>
      <c r="B97" s="36" t="e">
        <f t="shared" si="9"/>
        <v>#VALUE!</v>
      </c>
      <c r="C97" s="46" t="e">
        <f>IF(B97=Inputs!$C$11*12,D97-H97,D97)</f>
        <v>#VALUE!</v>
      </c>
      <c r="D97" s="45">
        <f t="shared" si="12"/>
      </c>
      <c r="E97" s="37">
        <f t="shared" si="13"/>
        <v>0</v>
      </c>
      <c r="F97" s="38">
        <f>Inputs!$C$8/12*H96</f>
        <v>789.1858542657806</v>
      </c>
      <c r="G97" s="38">
        <f t="shared" si="10"/>
        <v>-789.1858542657806</v>
      </c>
      <c r="H97" s="38">
        <f t="shared" si="11"/>
        <v>119167.06399413286</v>
      </c>
      <c r="I97" s="37">
        <f>IF(I96=0,0,IF(J97&lt;Inputs!$C$10*12+1,$I$4,0))</f>
        <v>-733.7645738793761</v>
      </c>
      <c r="J97">
        <f>IF((J96+1)&lt;(Inputs!$C$10*12+1),J96+1,"")</f>
        <v>94</v>
      </c>
      <c r="K97" t="e">
        <f t="shared" si="14"/>
        <v>#VALUE!</v>
      </c>
      <c r="L97">
        <f t="shared" si="16"/>
        <v>10</v>
      </c>
      <c r="M97" t="e">
        <f t="shared" si="15"/>
        <v>#VALUE!</v>
      </c>
    </row>
    <row r="98" spans="1:13" ht="12">
      <c r="A98">
        <f>IF(E98=0,0,IF(B98=Inputs!$C$11*12,12*IRR($C$3:C98,0.001),0))</f>
        <v>0</v>
      </c>
      <c r="B98" s="36" t="e">
        <f t="shared" si="9"/>
        <v>#VALUE!</v>
      </c>
      <c r="C98" s="46" t="e">
        <f>IF(B98=Inputs!$C$11*12,D98-H98,D98)</f>
        <v>#VALUE!</v>
      </c>
      <c r="D98" s="45">
        <f t="shared" si="12"/>
      </c>
      <c r="E98" s="37">
        <f t="shared" si="13"/>
        <v>0</v>
      </c>
      <c r="F98" s="38">
        <f>Inputs!$C$8/12*H97</f>
        <v>794.4470932942191</v>
      </c>
      <c r="G98" s="38">
        <f t="shared" si="10"/>
        <v>-794.4470932942191</v>
      </c>
      <c r="H98" s="38">
        <f t="shared" si="11"/>
        <v>119961.51108742708</v>
      </c>
      <c r="I98" s="37">
        <f>IF(I97=0,0,IF(J98&lt;Inputs!$C$10*12+1,$I$4,0))</f>
        <v>-733.7645738793761</v>
      </c>
      <c r="J98">
        <f>IF((J97+1)&lt;(Inputs!$C$10*12+1),J97+1,"")</f>
        <v>95</v>
      </c>
      <c r="K98" t="e">
        <f t="shared" si="14"/>
        <v>#VALUE!</v>
      </c>
      <c r="L98">
        <f t="shared" si="16"/>
        <v>11</v>
      </c>
      <c r="M98" t="e">
        <f t="shared" si="15"/>
        <v>#VALUE!</v>
      </c>
    </row>
    <row r="99" spans="1:13" ht="12">
      <c r="A99">
        <f>IF(E99=0,0,IF(B99=Inputs!$C$11*12,12*IRR($C$3:C99,0.001),0))</f>
        <v>0</v>
      </c>
      <c r="B99" s="36" t="e">
        <f t="shared" si="9"/>
        <v>#VALUE!</v>
      </c>
      <c r="C99" s="46" t="e">
        <f>IF(B99=Inputs!$C$11*12,D99-H99,D99)</f>
        <v>#VALUE!</v>
      </c>
      <c r="D99" s="45">
        <f t="shared" si="12"/>
      </c>
      <c r="E99" s="37">
        <f t="shared" si="13"/>
        <v>0</v>
      </c>
      <c r="F99" s="38">
        <f>Inputs!$C$8/12*H98</f>
        <v>799.7434072495139</v>
      </c>
      <c r="G99" s="38">
        <f t="shared" si="10"/>
        <v>-799.7434072495139</v>
      </c>
      <c r="H99" s="38">
        <f t="shared" si="11"/>
        <v>120761.25449467658</v>
      </c>
      <c r="I99" s="37">
        <f>IF(I98=0,0,IF(J99&lt;Inputs!$C$10*12+1,$I$4,0))</f>
        <v>-733.7645738793761</v>
      </c>
      <c r="J99">
        <f>IF((J98+1)&lt;(Inputs!$C$10*12+1),J98+1,"")</f>
        <v>96</v>
      </c>
      <c r="K99" t="e">
        <f t="shared" si="14"/>
        <v>#VALUE!</v>
      </c>
      <c r="L99">
        <f t="shared" si="16"/>
        <v>12</v>
      </c>
      <c r="M99" t="e">
        <f t="shared" si="15"/>
        <v>#VALUE!</v>
      </c>
    </row>
    <row r="100" spans="1:13" ht="12">
      <c r="A100">
        <f>IF(E100=0,0,IF(B100=Inputs!$C$11*12,12*IRR($C$3:C100,0.001),0))</f>
        <v>0</v>
      </c>
      <c r="B100" s="36" t="e">
        <f t="shared" si="9"/>
        <v>#VALUE!</v>
      </c>
      <c r="C100" s="46" t="e">
        <f>IF(B100=Inputs!$C$11*12,D100-H100,D100)</f>
        <v>#VALUE!</v>
      </c>
      <c r="D100" s="45">
        <f t="shared" si="12"/>
      </c>
      <c r="E100" s="37">
        <f t="shared" si="13"/>
        <v>0</v>
      </c>
      <c r="F100" s="38">
        <f>Inputs!$C$8/12*H99</f>
        <v>805.0750299645106</v>
      </c>
      <c r="G100" s="38">
        <f t="shared" si="10"/>
        <v>-805.0750299645106</v>
      </c>
      <c r="H100" s="38">
        <f t="shared" si="11"/>
        <v>121566.3295246411</v>
      </c>
      <c r="I100" s="37">
        <f>IF(I99=0,0,IF(J100&lt;Inputs!$C$10*12+1,$I$4,0))</f>
        <v>-733.7645738793761</v>
      </c>
      <c r="J100">
        <f>IF((J99+1)&lt;(Inputs!$C$10*12+1),J99+1,"")</f>
        <v>97</v>
      </c>
      <c r="K100" t="e">
        <f t="shared" si="14"/>
        <v>#VALUE!</v>
      </c>
      <c r="L100">
        <f t="shared" si="16"/>
        <v>1</v>
      </c>
      <c r="M100" t="e">
        <f t="shared" si="15"/>
        <v>#VALUE!</v>
      </c>
    </row>
    <row r="101" spans="1:13" ht="12">
      <c r="A101">
        <f>IF(E101=0,0,IF(B101=Inputs!$C$11*12,12*IRR($C$3:C101,0.001),0))</f>
        <v>0</v>
      </c>
      <c r="B101" s="36" t="e">
        <f t="shared" si="9"/>
        <v>#VALUE!</v>
      </c>
      <c r="C101" s="46" t="e">
        <f>IF(B101=Inputs!$C$11*12,D101-H101,D101)</f>
        <v>#VALUE!</v>
      </c>
      <c r="D101" s="45">
        <f t="shared" si="12"/>
      </c>
      <c r="E101" s="37">
        <f t="shared" si="13"/>
        <v>0</v>
      </c>
      <c r="F101" s="38">
        <f>Inputs!$C$8/12*H100</f>
        <v>810.4421968309407</v>
      </c>
      <c r="G101" s="38">
        <f t="shared" si="10"/>
        <v>-810.4421968309407</v>
      </c>
      <c r="H101" s="38">
        <f t="shared" si="11"/>
        <v>122376.77172147205</v>
      </c>
      <c r="I101" s="37">
        <f>IF(I100=0,0,IF(J101&lt;Inputs!$C$10*12+1,$I$4,0))</f>
        <v>-733.7645738793761</v>
      </c>
      <c r="J101">
        <f>IF((J100+1)&lt;(Inputs!$C$10*12+1),J100+1,"")</f>
        <v>98</v>
      </c>
      <c r="K101" t="e">
        <f t="shared" si="14"/>
        <v>#VALUE!</v>
      </c>
      <c r="L101">
        <f t="shared" si="16"/>
        <v>2</v>
      </c>
      <c r="M101" t="e">
        <f t="shared" si="15"/>
        <v>#VALUE!</v>
      </c>
    </row>
    <row r="102" spans="1:13" ht="12">
      <c r="A102">
        <f>IF(E102=0,0,IF(B102=Inputs!$C$11*12,12*IRR($C$3:C102,0.001),0))</f>
        <v>0</v>
      </c>
      <c r="B102" s="36" t="e">
        <f t="shared" si="9"/>
        <v>#VALUE!</v>
      </c>
      <c r="C102" s="46" t="e">
        <f>IF(B102=Inputs!$C$11*12,D102-H102,D102)</f>
        <v>#VALUE!</v>
      </c>
      <c r="D102" s="45">
        <f t="shared" si="12"/>
      </c>
      <c r="E102" s="37">
        <f t="shared" si="13"/>
        <v>0</v>
      </c>
      <c r="F102" s="38">
        <f>Inputs!$C$8/12*H101</f>
        <v>815.8451448098137</v>
      </c>
      <c r="G102" s="38">
        <f t="shared" si="10"/>
        <v>-815.8451448098137</v>
      </c>
      <c r="H102" s="38">
        <f t="shared" si="11"/>
        <v>123192.61686628187</v>
      </c>
      <c r="I102" s="37">
        <f>IF(I101=0,0,IF(J102&lt;Inputs!$C$10*12+1,$I$4,0))</f>
        <v>-733.7645738793761</v>
      </c>
      <c r="J102">
        <f>IF((J101+1)&lt;(Inputs!$C$10*12+1),J101+1,"")</f>
        <v>99</v>
      </c>
      <c r="K102" t="e">
        <f t="shared" si="14"/>
        <v>#VALUE!</v>
      </c>
      <c r="L102">
        <f t="shared" si="16"/>
        <v>3</v>
      </c>
      <c r="M102" t="e">
        <f t="shared" si="15"/>
        <v>#VALUE!</v>
      </c>
    </row>
    <row r="103" spans="1:13" ht="12">
      <c r="A103">
        <f>IF(E103=0,0,IF(B103=Inputs!$C$11*12,12*IRR($C$3:C103,0.001),0))</f>
        <v>0</v>
      </c>
      <c r="B103" s="36" t="e">
        <f t="shared" si="9"/>
        <v>#VALUE!</v>
      </c>
      <c r="C103" s="46" t="e">
        <f>IF(B103=Inputs!$C$11*12,D103-H103,D103)</f>
        <v>#VALUE!</v>
      </c>
      <c r="D103" s="45">
        <f t="shared" si="12"/>
      </c>
      <c r="E103" s="37">
        <f t="shared" si="13"/>
        <v>0</v>
      </c>
      <c r="F103" s="38">
        <f>Inputs!$C$8/12*H102</f>
        <v>821.2841124418792</v>
      </c>
      <c r="G103" s="38">
        <f t="shared" si="10"/>
        <v>-821.2841124418792</v>
      </c>
      <c r="H103" s="38">
        <f t="shared" si="11"/>
        <v>124013.90097872374</v>
      </c>
      <c r="I103" s="37">
        <f>IF(I102=0,0,IF(J103&lt;Inputs!$C$10*12+1,$I$4,0))</f>
        <v>-733.7645738793761</v>
      </c>
      <c r="J103">
        <f>IF((J102+1)&lt;(Inputs!$C$10*12+1),J102+1,"")</f>
        <v>100</v>
      </c>
      <c r="K103" t="e">
        <f t="shared" si="14"/>
        <v>#VALUE!</v>
      </c>
      <c r="L103">
        <f t="shared" si="16"/>
        <v>4</v>
      </c>
      <c r="M103" t="e">
        <f t="shared" si="15"/>
        <v>#VALUE!</v>
      </c>
    </row>
    <row r="104" spans="1:13" ht="12">
      <c r="A104">
        <f>IF(E104=0,0,IF(B104=Inputs!$C$11*12,12*IRR($C$3:C104,0.001),0))</f>
        <v>0</v>
      </c>
      <c r="B104" s="36" t="e">
        <f t="shared" si="9"/>
        <v>#VALUE!</v>
      </c>
      <c r="C104" s="46" t="e">
        <f>IF(B104=Inputs!$C$11*12,D104-H104,D104)</f>
        <v>#VALUE!</v>
      </c>
      <c r="D104" s="45">
        <f t="shared" si="12"/>
      </c>
      <c r="E104" s="37">
        <f t="shared" si="13"/>
        <v>0</v>
      </c>
      <c r="F104" s="38">
        <f>Inputs!$C$8/12*H103</f>
        <v>826.7593398581583</v>
      </c>
      <c r="G104" s="38">
        <f t="shared" si="10"/>
        <v>-826.7593398581583</v>
      </c>
      <c r="H104" s="38">
        <f t="shared" si="11"/>
        <v>124840.6603185819</v>
      </c>
      <c r="I104" s="37">
        <f>IF(I103=0,0,IF(J104&lt;Inputs!$C$10*12+1,$I$4,0))</f>
        <v>-733.7645738793761</v>
      </c>
      <c r="J104">
        <f>IF((J103+1)&lt;(Inputs!$C$10*12+1),J103+1,"")</f>
        <v>101</v>
      </c>
      <c r="K104" t="e">
        <f t="shared" si="14"/>
        <v>#VALUE!</v>
      </c>
      <c r="L104">
        <f t="shared" si="16"/>
        <v>5</v>
      </c>
      <c r="M104" t="e">
        <f t="shared" si="15"/>
        <v>#VALUE!</v>
      </c>
    </row>
    <row r="105" spans="1:13" ht="12">
      <c r="A105">
        <f>IF(E105=0,0,IF(B105=Inputs!$C$11*12,12*IRR($C$3:C105,0.001),0))</f>
        <v>0</v>
      </c>
      <c r="B105" s="36" t="e">
        <f t="shared" si="9"/>
        <v>#VALUE!</v>
      </c>
      <c r="C105" s="46" t="e">
        <f>IF(B105=Inputs!$C$11*12,D105-H105,D105)</f>
        <v>#VALUE!</v>
      </c>
      <c r="D105" s="45">
        <f t="shared" si="12"/>
      </c>
      <c r="E105" s="37">
        <f t="shared" si="13"/>
        <v>0</v>
      </c>
      <c r="F105" s="38">
        <f>Inputs!$C$8/12*H104</f>
        <v>832.271068790546</v>
      </c>
      <c r="G105" s="38">
        <f t="shared" si="10"/>
        <v>-832.271068790546</v>
      </c>
      <c r="H105" s="38">
        <f t="shared" si="11"/>
        <v>125672.93138737245</v>
      </c>
      <c r="I105" s="37">
        <f>IF(I104=0,0,IF(J105&lt;Inputs!$C$10*12+1,$I$4,0))</f>
        <v>-733.7645738793761</v>
      </c>
      <c r="J105">
        <f>IF((J104+1)&lt;(Inputs!$C$10*12+1),J104+1,"")</f>
        <v>102</v>
      </c>
      <c r="K105" t="e">
        <f t="shared" si="14"/>
        <v>#VALUE!</v>
      </c>
      <c r="L105">
        <f t="shared" si="16"/>
        <v>6</v>
      </c>
      <c r="M105" t="e">
        <f t="shared" si="15"/>
        <v>#VALUE!</v>
      </c>
    </row>
    <row r="106" spans="1:13" ht="12">
      <c r="A106">
        <f>IF(E106=0,0,IF(B106=Inputs!$C$11*12,12*IRR($C$3:C106,0.001),0))</f>
        <v>0</v>
      </c>
      <c r="B106" s="36" t="e">
        <f t="shared" si="9"/>
        <v>#VALUE!</v>
      </c>
      <c r="C106" s="46" t="e">
        <f>IF(B106=Inputs!$C$11*12,D106-H106,D106)</f>
        <v>#VALUE!</v>
      </c>
      <c r="D106" s="45">
        <f t="shared" si="12"/>
      </c>
      <c r="E106" s="37">
        <f t="shared" si="13"/>
        <v>0</v>
      </c>
      <c r="F106" s="38">
        <f>Inputs!$C$8/12*H105</f>
        <v>837.819542582483</v>
      </c>
      <c r="G106" s="38">
        <f t="shared" si="10"/>
        <v>-837.819542582483</v>
      </c>
      <c r="H106" s="38">
        <f t="shared" si="11"/>
        <v>126510.75092995493</v>
      </c>
      <c r="I106" s="37">
        <f>IF(I105=0,0,IF(J106&lt;Inputs!$C$10*12+1,$I$4,0))</f>
        <v>-733.7645738793761</v>
      </c>
      <c r="J106">
        <f>IF((J105+1)&lt;(Inputs!$C$10*12+1),J105+1,"")</f>
        <v>103</v>
      </c>
      <c r="K106" t="e">
        <f t="shared" si="14"/>
        <v>#VALUE!</v>
      </c>
      <c r="L106">
        <f t="shared" si="16"/>
        <v>7</v>
      </c>
      <c r="M106" t="e">
        <f t="shared" si="15"/>
        <v>#VALUE!</v>
      </c>
    </row>
    <row r="107" spans="1:13" ht="12">
      <c r="A107">
        <f>IF(E107=0,0,IF(B107=Inputs!$C$11*12,12*IRR($C$3:C107,0.001),0))</f>
        <v>0</v>
      </c>
      <c r="B107" s="36" t="e">
        <f t="shared" si="9"/>
        <v>#VALUE!</v>
      </c>
      <c r="C107" s="46" t="e">
        <f>IF(B107=Inputs!$C$11*12,D107-H107,D107)</f>
        <v>#VALUE!</v>
      </c>
      <c r="D107" s="45">
        <f t="shared" si="12"/>
      </c>
      <c r="E107" s="37">
        <f t="shared" si="13"/>
        <v>0</v>
      </c>
      <c r="F107" s="38">
        <f>Inputs!$C$8/12*H106</f>
        <v>843.4050061996995</v>
      </c>
      <c r="G107" s="38">
        <f t="shared" si="10"/>
        <v>-843.4050061996995</v>
      </c>
      <c r="H107" s="38">
        <f t="shared" si="11"/>
        <v>127354.15593615462</v>
      </c>
      <c r="I107" s="37">
        <f>IF(I106=0,0,IF(J107&lt;Inputs!$C$10*12+1,$I$4,0))</f>
        <v>-733.7645738793761</v>
      </c>
      <c r="J107">
        <f>IF((J106+1)&lt;(Inputs!$C$10*12+1),J106+1,"")</f>
        <v>104</v>
      </c>
      <c r="K107" t="e">
        <f t="shared" si="14"/>
        <v>#VALUE!</v>
      </c>
      <c r="L107">
        <f t="shared" si="16"/>
        <v>8</v>
      </c>
      <c r="M107" t="e">
        <f t="shared" si="15"/>
        <v>#VALUE!</v>
      </c>
    </row>
    <row r="108" spans="1:13" ht="12">
      <c r="A108">
        <f>IF(E108=0,0,IF(B108=Inputs!$C$11*12,12*IRR($C$3:C108,0.001),0))</f>
        <v>0</v>
      </c>
      <c r="B108" s="36" t="e">
        <f t="shared" si="9"/>
        <v>#VALUE!</v>
      </c>
      <c r="C108" s="46" t="e">
        <f>IF(B108=Inputs!$C$11*12,D108-H108,D108)</f>
        <v>#VALUE!</v>
      </c>
      <c r="D108" s="45">
        <f t="shared" si="12"/>
      </c>
      <c r="E108" s="37">
        <f t="shared" si="13"/>
        <v>0</v>
      </c>
      <c r="F108" s="38">
        <f>Inputs!$C$8/12*H107</f>
        <v>849.0277062410308</v>
      </c>
      <c r="G108" s="38">
        <f t="shared" si="10"/>
        <v>-849.0277062410308</v>
      </c>
      <c r="H108" s="38">
        <f t="shared" si="11"/>
        <v>128203.18364239566</v>
      </c>
      <c r="I108" s="37">
        <f>IF(I107=0,0,IF(J108&lt;Inputs!$C$10*12+1,$I$4,0))</f>
        <v>-733.7645738793761</v>
      </c>
      <c r="J108">
        <f>IF((J107+1)&lt;(Inputs!$C$10*12+1),J107+1,"")</f>
        <v>105</v>
      </c>
      <c r="K108" t="e">
        <f t="shared" si="14"/>
        <v>#VALUE!</v>
      </c>
      <c r="L108">
        <f t="shared" si="16"/>
        <v>9</v>
      </c>
      <c r="M108" t="e">
        <f t="shared" si="15"/>
        <v>#VALUE!</v>
      </c>
    </row>
    <row r="109" spans="1:13" ht="12">
      <c r="A109">
        <f>IF(E109=0,0,IF(B109=Inputs!$C$11*12,12*IRR($C$3:C109,0.001),0))</f>
        <v>0</v>
      </c>
      <c r="B109" s="36" t="e">
        <f t="shared" si="9"/>
        <v>#VALUE!</v>
      </c>
      <c r="C109" s="46" t="e">
        <f>IF(B109=Inputs!$C$11*12,D109-H109,D109)</f>
        <v>#VALUE!</v>
      </c>
      <c r="D109" s="45">
        <f t="shared" si="12"/>
      </c>
      <c r="E109" s="37">
        <f t="shared" si="13"/>
        <v>0</v>
      </c>
      <c r="F109" s="38">
        <f>Inputs!$C$8/12*H108</f>
        <v>854.6878909493045</v>
      </c>
      <c r="G109" s="38">
        <f t="shared" si="10"/>
        <v>-854.6878909493045</v>
      </c>
      <c r="H109" s="38">
        <f t="shared" si="11"/>
        <v>129057.87153334497</v>
      </c>
      <c r="I109" s="37">
        <f>IF(I108=0,0,IF(J109&lt;Inputs!$C$10*12+1,$I$4,0))</f>
        <v>-733.7645738793761</v>
      </c>
      <c r="J109">
        <f>IF((J108+1)&lt;(Inputs!$C$10*12+1),J108+1,"")</f>
        <v>106</v>
      </c>
      <c r="K109" t="e">
        <f t="shared" si="14"/>
        <v>#VALUE!</v>
      </c>
      <c r="L109">
        <f t="shared" si="16"/>
        <v>10</v>
      </c>
      <c r="M109" t="e">
        <f t="shared" si="15"/>
        <v>#VALUE!</v>
      </c>
    </row>
    <row r="110" spans="1:13" ht="12">
      <c r="A110">
        <f>IF(E110=0,0,IF(B110=Inputs!$C$11*12,12*IRR($C$3:C110,0.001),0))</f>
        <v>0</v>
      </c>
      <c r="B110" s="36" t="e">
        <f t="shared" si="9"/>
        <v>#VALUE!</v>
      </c>
      <c r="C110" s="46" t="e">
        <f>IF(B110=Inputs!$C$11*12,D110-H110,D110)</f>
        <v>#VALUE!</v>
      </c>
      <c r="D110" s="45">
        <f t="shared" si="12"/>
      </c>
      <c r="E110" s="37">
        <f t="shared" si="13"/>
        <v>0</v>
      </c>
      <c r="F110" s="38">
        <f>Inputs!$C$8/12*H109</f>
        <v>860.3858102222998</v>
      </c>
      <c r="G110" s="38">
        <f t="shared" si="10"/>
        <v>-860.3858102222998</v>
      </c>
      <c r="H110" s="38">
        <f t="shared" si="11"/>
        <v>129918.25734356727</v>
      </c>
      <c r="I110" s="37">
        <f>IF(I109=0,0,IF(J110&lt;Inputs!$C$10*12+1,$I$4,0))</f>
        <v>-733.7645738793761</v>
      </c>
      <c r="J110">
        <f>IF((J109+1)&lt;(Inputs!$C$10*12+1),J109+1,"")</f>
        <v>107</v>
      </c>
      <c r="K110" t="e">
        <f t="shared" si="14"/>
        <v>#VALUE!</v>
      </c>
      <c r="L110">
        <f t="shared" si="16"/>
        <v>11</v>
      </c>
      <c r="M110" t="e">
        <f t="shared" si="15"/>
        <v>#VALUE!</v>
      </c>
    </row>
    <row r="111" spans="1:13" ht="12">
      <c r="A111">
        <f>IF(E111=0,0,IF(B111=Inputs!$C$11*12,12*IRR($C$3:C111,0.001),0))</f>
        <v>0</v>
      </c>
      <c r="B111" s="36" t="e">
        <f t="shared" si="9"/>
        <v>#VALUE!</v>
      </c>
      <c r="C111" s="46" t="e">
        <f>IF(B111=Inputs!$C$11*12,D111-H111,D111)</f>
        <v>#VALUE!</v>
      </c>
      <c r="D111" s="45">
        <f t="shared" si="12"/>
      </c>
      <c r="E111" s="37">
        <f t="shared" si="13"/>
        <v>0</v>
      </c>
      <c r="F111" s="38">
        <f>Inputs!$C$8/12*H110</f>
        <v>866.1217156237818</v>
      </c>
      <c r="G111" s="38">
        <f t="shared" si="10"/>
        <v>-866.1217156237818</v>
      </c>
      <c r="H111" s="38">
        <f t="shared" si="11"/>
        <v>130784.37905919105</v>
      </c>
      <c r="I111" s="37">
        <f>IF(I110=0,0,IF(J111&lt;Inputs!$C$10*12+1,$I$4,0))</f>
        <v>-733.7645738793761</v>
      </c>
      <c r="J111">
        <f>IF((J110+1)&lt;(Inputs!$C$10*12+1),J110+1,"")</f>
        <v>108</v>
      </c>
      <c r="K111" t="e">
        <f t="shared" si="14"/>
        <v>#VALUE!</v>
      </c>
      <c r="L111">
        <f t="shared" si="16"/>
        <v>12</v>
      </c>
      <c r="M111" t="e">
        <f t="shared" si="15"/>
        <v>#VALUE!</v>
      </c>
    </row>
    <row r="112" spans="1:13" ht="12">
      <c r="A112">
        <f>IF(E112=0,0,IF(B112=Inputs!$C$11*12,12*IRR($C$3:C112,0.001),0))</f>
        <v>0</v>
      </c>
      <c r="B112" s="36" t="e">
        <f t="shared" si="9"/>
        <v>#VALUE!</v>
      </c>
      <c r="C112" s="46" t="e">
        <f>IF(B112=Inputs!$C$11*12,D112-H112,D112)</f>
        <v>#VALUE!</v>
      </c>
      <c r="D112" s="45">
        <f t="shared" si="12"/>
      </c>
      <c r="E112" s="37">
        <f t="shared" si="13"/>
        <v>0</v>
      </c>
      <c r="F112" s="38">
        <f>Inputs!$C$8/12*H111</f>
        <v>871.8958603946071</v>
      </c>
      <c r="G112" s="38">
        <f t="shared" si="10"/>
        <v>-871.8958603946071</v>
      </c>
      <c r="H112" s="38">
        <f t="shared" si="11"/>
        <v>131656.27491958564</v>
      </c>
      <c r="I112" s="37">
        <f>IF(I111=0,0,IF(J112&lt;Inputs!$C$10*12+1,$I$4,0))</f>
        <v>-733.7645738793761</v>
      </c>
      <c r="J112">
        <f>IF((J111+1)&lt;(Inputs!$C$10*12+1),J111+1,"")</f>
        <v>109</v>
      </c>
      <c r="K112" t="e">
        <f t="shared" si="14"/>
        <v>#VALUE!</v>
      </c>
      <c r="L112">
        <f t="shared" si="16"/>
        <v>1</v>
      </c>
      <c r="M112" t="e">
        <f t="shared" si="15"/>
        <v>#VALUE!</v>
      </c>
    </row>
    <row r="113" spans="1:13" ht="12">
      <c r="A113">
        <f>IF(E113=0,0,IF(B113=Inputs!$C$11*12,12*IRR($C$3:C113,0.001),0))</f>
        <v>0</v>
      </c>
      <c r="B113" s="36" t="e">
        <f t="shared" si="9"/>
        <v>#VALUE!</v>
      </c>
      <c r="C113" s="46" t="e">
        <f>IF(B113=Inputs!$C$11*12,D113-H113,D113)</f>
        <v>#VALUE!</v>
      </c>
      <c r="D113" s="45">
        <f t="shared" si="12"/>
      </c>
      <c r="E113" s="37">
        <f t="shared" si="13"/>
        <v>0</v>
      </c>
      <c r="F113" s="38">
        <f>Inputs!$C$8/12*H112</f>
        <v>877.7084994639043</v>
      </c>
      <c r="G113" s="38">
        <f t="shared" si="10"/>
        <v>-877.7084994639043</v>
      </c>
      <c r="H113" s="38">
        <f t="shared" si="11"/>
        <v>132533.98341904956</v>
      </c>
      <c r="I113" s="37">
        <f>IF(I112=0,0,IF(J113&lt;Inputs!$C$10*12+1,$I$4,0))</f>
        <v>-733.7645738793761</v>
      </c>
      <c r="J113">
        <f>IF((J112+1)&lt;(Inputs!$C$10*12+1),J112+1,"")</f>
        <v>110</v>
      </c>
      <c r="K113" t="e">
        <f t="shared" si="14"/>
        <v>#VALUE!</v>
      </c>
      <c r="L113">
        <f t="shared" si="16"/>
        <v>2</v>
      </c>
      <c r="M113" t="e">
        <f t="shared" si="15"/>
        <v>#VALUE!</v>
      </c>
    </row>
    <row r="114" spans="1:13" ht="12">
      <c r="A114">
        <f>IF(E114=0,0,IF(B114=Inputs!$C$11*12,12*IRR($C$3:C114,0.001),0))</f>
        <v>0</v>
      </c>
      <c r="B114" s="36" t="e">
        <f t="shared" si="9"/>
        <v>#VALUE!</v>
      </c>
      <c r="C114" s="46" t="e">
        <f>IF(B114=Inputs!$C$11*12,D114-H114,D114)</f>
        <v>#VALUE!</v>
      </c>
      <c r="D114" s="45">
        <f t="shared" si="12"/>
      </c>
      <c r="E114" s="37">
        <f t="shared" si="13"/>
        <v>0</v>
      </c>
      <c r="F114" s="38">
        <f>Inputs!$C$8/12*H113</f>
        <v>883.5598894603305</v>
      </c>
      <c r="G114" s="38">
        <f t="shared" si="10"/>
        <v>-883.5598894603305</v>
      </c>
      <c r="H114" s="38">
        <f t="shared" si="11"/>
        <v>133417.5433085099</v>
      </c>
      <c r="I114" s="37">
        <f>IF(I113=0,0,IF(J114&lt;Inputs!$C$10*12+1,$I$4,0))</f>
        <v>-733.7645738793761</v>
      </c>
      <c r="J114">
        <f>IF((J113+1)&lt;(Inputs!$C$10*12+1),J113+1,"")</f>
        <v>111</v>
      </c>
      <c r="K114" t="e">
        <f t="shared" si="14"/>
        <v>#VALUE!</v>
      </c>
      <c r="L114">
        <f t="shared" si="16"/>
        <v>3</v>
      </c>
      <c r="M114" t="e">
        <f t="shared" si="15"/>
        <v>#VALUE!</v>
      </c>
    </row>
    <row r="115" spans="1:13" ht="12">
      <c r="A115">
        <f>IF(E115=0,0,IF(B115=Inputs!$C$11*12,12*IRR($C$3:C115,0.001),0))</f>
        <v>0</v>
      </c>
      <c r="B115" s="36" t="e">
        <f t="shared" si="9"/>
        <v>#VALUE!</v>
      </c>
      <c r="C115" s="46" t="e">
        <f>IF(B115=Inputs!$C$11*12,D115-H115,D115)</f>
        <v>#VALUE!</v>
      </c>
      <c r="D115" s="45">
        <f t="shared" si="12"/>
      </c>
      <c r="E115" s="37">
        <f t="shared" si="13"/>
        <v>0</v>
      </c>
      <c r="F115" s="38">
        <f>Inputs!$C$8/12*H114</f>
        <v>889.4502887233994</v>
      </c>
      <c r="G115" s="38">
        <f t="shared" si="10"/>
        <v>-889.4502887233994</v>
      </c>
      <c r="H115" s="38">
        <f t="shared" si="11"/>
        <v>134306.9935972333</v>
      </c>
      <c r="I115" s="37">
        <f>IF(I114=0,0,IF(J115&lt;Inputs!$C$10*12+1,$I$4,0))</f>
        <v>-733.7645738793761</v>
      </c>
      <c r="J115">
        <f>IF((J114+1)&lt;(Inputs!$C$10*12+1),J114+1,"")</f>
        <v>112</v>
      </c>
      <c r="K115" t="e">
        <f t="shared" si="14"/>
        <v>#VALUE!</v>
      </c>
      <c r="L115">
        <f t="shared" si="16"/>
        <v>4</v>
      </c>
      <c r="M115" t="e">
        <f t="shared" si="15"/>
        <v>#VALUE!</v>
      </c>
    </row>
    <row r="116" spans="1:13" ht="12">
      <c r="A116">
        <f>IF(E116=0,0,IF(B116=Inputs!$C$11*12,12*IRR($C$3:C116,0.001),0))</f>
        <v>0</v>
      </c>
      <c r="B116" s="36" t="e">
        <f t="shared" si="9"/>
        <v>#VALUE!</v>
      </c>
      <c r="C116" s="46" t="e">
        <f>IF(B116=Inputs!$C$11*12,D116-H116,D116)</f>
        <v>#VALUE!</v>
      </c>
      <c r="D116" s="45">
        <f t="shared" si="12"/>
      </c>
      <c r="E116" s="37">
        <f t="shared" si="13"/>
        <v>0</v>
      </c>
      <c r="F116" s="38">
        <f>Inputs!$C$8/12*H115</f>
        <v>895.3799573148887</v>
      </c>
      <c r="G116" s="38">
        <f t="shared" si="10"/>
        <v>-895.3799573148887</v>
      </c>
      <c r="H116" s="38">
        <f t="shared" si="11"/>
        <v>135202.3735545482</v>
      </c>
      <c r="I116" s="37">
        <f>IF(I115=0,0,IF(J116&lt;Inputs!$C$10*12+1,$I$4,0))</f>
        <v>-733.7645738793761</v>
      </c>
      <c r="J116">
        <f>IF((J115+1)&lt;(Inputs!$C$10*12+1),J115+1,"")</f>
        <v>113</v>
      </c>
      <c r="K116" t="e">
        <f t="shared" si="14"/>
        <v>#VALUE!</v>
      </c>
      <c r="L116">
        <f t="shared" si="16"/>
        <v>5</v>
      </c>
      <c r="M116" t="e">
        <f t="shared" si="15"/>
        <v>#VALUE!</v>
      </c>
    </row>
    <row r="117" spans="1:13" ht="12">
      <c r="A117">
        <f>IF(E117=0,0,IF(B117=Inputs!$C$11*12,12*IRR($C$3:C117,0.001),0))</f>
        <v>0</v>
      </c>
      <c r="B117" s="36" t="e">
        <f t="shared" si="9"/>
        <v>#VALUE!</v>
      </c>
      <c r="C117" s="46" t="e">
        <f>IF(B117=Inputs!$C$11*12,D117-H117,D117)</f>
        <v>#VALUE!</v>
      </c>
      <c r="D117" s="45">
        <f t="shared" si="12"/>
      </c>
      <c r="E117" s="37">
        <f t="shared" si="13"/>
        <v>0</v>
      </c>
      <c r="F117" s="38">
        <f>Inputs!$C$8/12*H116</f>
        <v>901.3491570303213</v>
      </c>
      <c r="G117" s="38">
        <f t="shared" si="10"/>
        <v>-901.3491570303213</v>
      </c>
      <c r="H117" s="38">
        <f t="shared" si="11"/>
        <v>136103.7227115785</v>
      </c>
      <c r="I117" s="37">
        <f>IF(I116=0,0,IF(J117&lt;Inputs!$C$10*12+1,$I$4,0))</f>
        <v>-733.7645738793761</v>
      </c>
      <c r="J117">
        <f>IF((J116+1)&lt;(Inputs!$C$10*12+1),J116+1,"")</f>
        <v>114</v>
      </c>
      <c r="K117" t="e">
        <f t="shared" si="14"/>
        <v>#VALUE!</v>
      </c>
      <c r="L117">
        <f t="shared" si="16"/>
        <v>6</v>
      </c>
      <c r="M117" t="e">
        <f t="shared" si="15"/>
        <v>#VALUE!</v>
      </c>
    </row>
    <row r="118" spans="1:13" ht="12">
      <c r="A118">
        <f>IF(E118=0,0,IF(B118=Inputs!$C$11*12,12*IRR($C$3:C118,0.001),0))</f>
        <v>0</v>
      </c>
      <c r="B118" s="36" t="e">
        <f t="shared" si="9"/>
        <v>#VALUE!</v>
      </c>
      <c r="C118" s="46" t="e">
        <f>IF(B118=Inputs!$C$11*12,D118-H118,D118)</f>
        <v>#VALUE!</v>
      </c>
      <c r="D118" s="45">
        <f t="shared" si="12"/>
      </c>
      <c r="E118" s="37">
        <f t="shared" si="13"/>
        <v>0</v>
      </c>
      <c r="F118" s="38">
        <f>Inputs!$C$8/12*H117</f>
        <v>907.3581514105234</v>
      </c>
      <c r="G118" s="38">
        <f t="shared" si="10"/>
        <v>-907.3581514105234</v>
      </c>
      <c r="H118" s="38">
        <f t="shared" si="11"/>
        <v>137011.08086298904</v>
      </c>
      <c r="I118" s="37">
        <f>IF(I117=0,0,IF(J118&lt;Inputs!$C$10*12+1,$I$4,0))</f>
        <v>-733.7645738793761</v>
      </c>
      <c r="J118">
        <f>IF((J117+1)&lt;(Inputs!$C$10*12+1),J117+1,"")</f>
        <v>115</v>
      </c>
      <c r="K118" t="e">
        <f t="shared" si="14"/>
        <v>#VALUE!</v>
      </c>
      <c r="L118">
        <f t="shared" si="16"/>
        <v>7</v>
      </c>
      <c r="M118" t="e">
        <f t="shared" si="15"/>
        <v>#VALUE!</v>
      </c>
    </row>
    <row r="119" spans="1:13" ht="12">
      <c r="A119">
        <f>IF(E119=0,0,IF(B119=Inputs!$C$11*12,12*IRR($C$3:C119,0.001),0))</f>
        <v>0</v>
      </c>
      <c r="B119" s="36" t="e">
        <f t="shared" si="9"/>
        <v>#VALUE!</v>
      </c>
      <c r="C119" s="46" t="e">
        <f>IF(B119=Inputs!$C$11*12,D119-H119,D119)</f>
        <v>#VALUE!</v>
      </c>
      <c r="D119" s="45">
        <f t="shared" si="12"/>
      </c>
      <c r="E119" s="37">
        <f t="shared" si="13"/>
        <v>0</v>
      </c>
      <c r="F119" s="38">
        <f>Inputs!$C$8/12*H118</f>
        <v>913.4072057532603</v>
      </c>
      <c r="G119" s="38">
        <f t="shared" si="10"/>
        <v>-913.4072057532603</v>
      </c>
      <c r="H119" s="38">
        <f t="shared" si="11"/>
        <v>137924.4880687423</v>
      </c>
      <c r="I119" s="37">
        <f>IF(I118=0,0,IF(J119&lt;Inputs!$C$10*12+1,$I$4,0))</f>
        <v>-733.7645738793761</v>
      </c>
      <c r="J119">
        <f>IF((J118+1)&lt;(Inputs!$C$10*12+1),J118+1,"")</f>
        <v>116</v>
      </c>
      <c r="K119" t="e">
        <f t="shared" si="14"/>
        <v>#VALUE!</v>
      </c>
      <c r="L119">
        <f t="shared" si="16"/>
        <v>8</v>
      </c>
      <c r="M119" t="e">
        <f t="shared" si="15"/>
        <v>#VALUE!</v>
      </c>
    </row>
    <row r="120" spans="1:13" ht="12">
      <c r="A120">
        <f>IF(E120=0,0,IF(B120=Inputs!$C$11*12,12*IRR($C$3:C120,0.001),0))</f>
        <v>0</v>
      </c>
      <c r="B120" s="36" t="e">
        <f t="shared" si="9"/>
        <v>#VALUE!</v>
      </c>
      <c r="C120" s="46" t="e">
        <f>IF(B120=Inputs!$C$11*12,D120-H120,D120)</f>
        <v>#VALUE!</v>
      </c>
      <c r="D120" s="45">
        <f t="shared" si="12"/>
      </c>
      <c r="E120" s="37">
        <f t="shared" si="13"/>
        <v>0</v>
      </c>
      <c r="F120" s="38">
        <f>Inputs!$C$8/12*H119</f>
        <v>919.4965871249487</v>
      </c>
      <c r="G120" s="38">
        <f t="shared" si="10"/>
        <v>-919.4965871249487</v>
      </c>
      <c r="H120" s="38">
        <f t="shared" si="11"/>
        <v>138843.98465586724</v>
      </c>
      <c r="I120" s="37">
        <f>IF(I119=0,0,IF(J120&lt;Inputs!$C$10*12+1,$I$4,0))</f>
        <v>-733.7645738793761</v>
      </c>
      <c r="J120">
        <f>IF((J119+1)&lt;(Inputs!$C$10*12+1),J119+1,"")</f>
        <v>117</v>
      </c>
      <c r="K120" t="e">
        <f t="shared" si="14"/>
        <v>#VALUE!</v>
      </c>
      <c r="L120">
        <f t="shared" si="16"/>
        <v>9</v>
      </c>
      <c r="M120" t="e">
        <f t="shared" si="15"/>
        <v>#VALUE!</v>
      </c>
    </row>
    <row r="121" spans="1:13" ht="12">
      <c r="A121">
        <f>IF(E121=0,0,IF(B121=Inputs!$C$11*12,12*IRR($C$3:C121,0.001),0))</f>
        <v>0</v>
      </c>
      <c r="B121" s="36" t="e">
        <f t="shared" si="9"/>
        <v>#VALUE!</v>
      </c>
      <c r="C121" s="46" t="e">
        <f>IF(B121=Inputs!$C$11*12,D121-H121,D121)</f>
        <v>#VALUE!</v>
      </c>
      <c r="D121" s="45">
        <f t="shared" si="12"/>
      </c>
      <c r="E121" s="37">
        <f t="shared" si="13"/>
        <v>0</v>
      </c>
      <c r="F121" s="38">
        <f>Inputs!$C$8/12*H120</f>
        <v>925.6265643724483</v>
      </c>
      <c r="G121" s="38">
        <f t="shared" si="10"/>
        <v>-925.6265643724483</v>
      </c>
      <c r="H121" s="38">
        <f t="shared" si="11"/>
        <v>139769.6112202397</v>
      </c>
      <c r="I121" s="37">
        <f>IF(I120=0,0,IF(J121&lt;Inputs!$C$10*12+1,$I$4,0))</f>
        <v>-733.7645738793761</v>
      </c>
      <c r="J121">
        <f>IF((J120+1)&lt;(Inputs!$C$10*12+1),J120+1,"")</f>
        <v>118</v>
      </c>
      <c r="K121" t="e">
        <f t="shared" si="14"/>
        <v>#VALUE!</v>
      </c>
      <c r="L121">
        <f t="shared" si="16"/>
        <v>10</v>
      </c>
      <c r="M121" t="e">
        <f t="shared" si="15"/>
        <v>#VALUE!</v>
      </c>
    </row>
    <row r="122" spans="1:13" ht="12">
      <c r="A122">
        <f>IF(E122=0,0,IF(B122=Inputs!$C$11*12,12*IRR($C$3:C122,0.001),0))</f>
        <v>0</v>
      </c>
      <c r="B122" s="36" t="e">
        <f t="shared" si="9"/>
        <v>#VALUE!</v>
      </c>
      <c r="C122" s="46" t="e">
        <f>IF(B122=Inputs!$C$11*12,D122-H122,D122)</f>
        <v>#VALUE!</v>
      </c>
      <c r="D122" s="45">
        <f t="shared" si="12"/>
      </c>
      <c r="E122" s="37">
        <f t="shared" si="13"/>
        <v>0</v>
      </c>
      <c r="F122" s="38">
        <f>Inputs!$C$8/12*H121</f>
        <v>931.7974081349313</v>
      </c>
      <c r="G122" s="38">
        <f t="shared" si="10"/>
        <v>-931.7974081349313</v>
      </c>
      <c r="H122" s="38">
        <f t="shared" si="11"/>
        <v>140701.40862837463</v>
      </c>
      <c r="I122" s="37">
        <f>IF(I121=0,0,IF(J122&lt;Inputs!$C$10*12+1,$I$4,0))</f>
        <v>-733.7645738793761</v>
      </c>
      <c r="J122">
        <f>IF((J121+1)&lt;(Inputs!$C$10*12+1),J121+1,"")</f>
        <v>119</v>
      </c>
      <c r="K122" t="e">
        <f t="shared" si="14"/>
        <v>#VALUE!</v>
      </c>
      <c r="L122">
        <f t="shared" si="16"/>
        <v>11</v>
      </c>
      <c r="M122" t="e">
        <f t="shared" si="15"/>
        <v>#VALUE!</v>
      </c>
    </row>
    <row r="123" spans="1:13" ht="12">
      <c r="A123">
        <f>IF(E123=0,0,IF(B123=Inputs!$C$11*12,12*IRR($C$3:C123,0.001),0))</f>
        <v>0</v>
      </c>
      <c r="B123" s="36" t="e">
        <f t="shared" si="9"/>
        <v>#VALUE!</v>
      </c>
      <c r="C123" s="46" t="e">
        <f>IF(B123=Inputs!$C$11*12,D123-H123,D123)</f>
        <v>#VALUE!</v>
      </c>
      <c r="D123" s="45">
        <f t="shared" si="12"/>
      </c>
      <c r="E123" s="37">
        <f t="shared" si="13"/>
        <v>0</v>
      </c>
      <c r="F123" s="38">
        <f>Inputs!$C$8/12*H122</f>
        <v>938.0093908558309</v>
      </c>
      <c r="G123" s="38">
        <f t="shared" si="10"/>
        <v>-938.0093908558309</v>
      </c>
      <c r="H123" s="38">
        <f t="shared" si="11"/>
        <v>141639.41801923045</v>
      </c>
      <c r="I123" s="37">
        <f>IF(I122=0,0,IF(J123&lt;Inputs!$C$10*12+1,$I$4,0))</f>
        <v>-733.7645738793761</v>
      </c>
      <c r="J123">
        <f>IF((J122+1)&lt;(Inputs!$C$10*12+1),J122+1,"")</f>
        <v>120</v>
      </c>
      <c r="K123" t="e">
        <f t="shared" si="14"/>
        <v>#VALUE!</v>
      </c>
      <c r="L123">
        <f t="shared" si="16"/>
        <v>12</v>
      </c>
      <c r="M123" t="e">
        <f t="shared" si="15"/>
        <v>#VALUE!</v>
      </c>
    </row>
    <row r="124" spans="1:13" ht="12">
      <c r="A124">
        <f>IF(E124=0,0,IF(B124=Inputs!$C$11*12,12*IRR($C$3:C124,0.001),0))</f>
        <v>0</v>
      </c>
      <c r="B124" s="36" t="e">
        <f t="shared" si="9"/>
        <v>#VALUE!</v>
      </c>
      <c r="C124" s="46" t="e">
        <f>IF(B124=Inputs!$C$11*12,D124-H124,D124)</f>
        <v>#VALUE!</v>
      </c>
      <c r="D124" s="45">
        <f t="shared" si="12"/>
      </c>
      <c r="E124" s="37">
        <f t="shared" si="13"/>
        <v>0</v>
      </c>
      <c r="F124" s="38">
        <f>Inputs!$C$8/12*H123</f>
        <v>944.2627867948697</v>
      </c>
      <c r="G124" s="38">
        <f t="shared" si="10"/>
        <v>-944.2627867948697</v>
      </c>
      <c r="H124" s="38">
        <f t="shared" si="11"/>
        <v>142583.6808060253</v>
      </c>
      <c r="I124" s="37">
        <f>IF(I123=0,0,IF(J124&lt;Inputs!$C$10*12+1,$I$4,0))</f>
        <v>-733.7645738793761</v>
      </c>
      <c r="J124">
        <f>IF((J123+1)&lt;(Inputs!$C$10*12+1),J123+1,"")</f>
        <v>121</v>
      </c>
      <c r="K124" t="e">
        <f t="shared" si="14"/>
        <v>#VALUE!</v>
      </c>
      <c r="L124">
        <f t="shared" si="16"/>
        <v>1</v>
      </c>
      <c r="M124" t="e">
        <f t="shared" si="15"/>
        <v>#VALUE!</v>
      </c>
    </row>
    <row r="125" spans="1:13" ht="12">
      <c r="A125">
        <f>IF(E125=0,0,IF(B125=Inputs!$C$11*12,12*IRR($C$3:C125,0.001),0))</f>
        <v>0</v>
      </c>
      <c r="B125" s="36" t="e">
        <f t="shared" si="9"/>
        <v>#VALUE!</v>
      </c>
      <c r="C125" s="46" t="e">
        <f>IF(B125=Inputs!$C$11*12,D125-H125,D125)</f>
        <v>#VALUE!</v>
      </c>
      <c r="D125" s="45">
        <f t="shared" si="12"/>
      </c>
      <c r="E125" s="37">
        <f t="shared" si="13"/>
        <v>0</v>
      </c>
      <c r="F125" s="38">
        <f>Inputs!$C$8/12*H124</f>
        <v>950.5578720401688</v>
      </c>
      <c r="G125" s="38">
        <f t="shared" si="10"/>
        <v>-950.5578720401688</v>
      </c>
      <c r="H125" s="38">
        <f t="shared" si="11"/>
        <v>143534.23867806548</v>
      </c>
      <c r="I125" s="37">
        <f>IF(I124=0,0,IF(J125&lt;Inputs!$C$10*12+1,$I$4,0))</f>
        <v>-733.7645738793761</v>
      </c>
      <c r="J125">
        <f>IF((J124+1)&lt;(Inputs!$C$10*12+1),J124+1,"")</f>
        <v>122</v>
      </c>
      <c r="K125" t="e">
        <f t="shared" si="14"/>
        <v>#VALUE!</v>
      </c>
      <c r="L125">
        <f t="shared" si="16"/>
        <v>2</v>
      </c>
      <c r="M125" t="e">
        <f t="shared" si="15"/>
        <v>#VALUE!</v>
      </c>
    </row>
    <row r="126" spans="1:13" ht="12">
      <c r="A126">
        <f>IF(E126=0,0,IF(B126=Inputs!$C$11*12,12*IRR($C$3:C126,0.001),0))</f>
        <v>0</v>
      </c>
      <c r="B126" s="36" t="e">
        <f t="shared" si="9"/>
        <v>#VALUE!</v>
      </c>
      <c r="C126" s="46" t="e">
        <f>IF(B126=Inputs!$C$11*12,D126-H126,D126)</f>
        <v>#VALUE!</v>
      </c>
      <c r="D126" s="45">
        <f t="shared" si="12"/>
      </c>
      <c r="E126" s="37">
        <f t="shared" si="13"/>
        <v>0</v>
      </c>
      <c r="F126" s="38">
        <f>Inputs!$C$8/12*H125</f>
        <v>956.8949245204366</v>
      </c>
      <c r="G126" s="38">
        <f t="shared" si="10"/>
        <v>-956.8949245204366</v>
      </c>
      <c r="H126" s="38">
        <f t="shared" si="11"/>
        <v>144491.1336025859</v>
      </c>
      <c r="I126" s="37">
        <f>IF(I125=0,0,IF(J126&lt;Inputs!$C$10*12+1,$I$4,0))</f>
        <v>-733.7645738793761</v>
      </c>
      <c r="J126">
        <f>IF((J125+1)&lt;(Inputs!$C$10*12+1),J125+1,"")</f>
        <v>123</v>
      </c>
      <c r="K126" t="e">
        <f t="shared" si="14"/>
        <v>#VALUE!</v>
      </c>
      <c r="L126">
        <f t="shared" si="16"/>
        <v>3</v>
      </c>
      <c r="M126" t="e">
        <f t="shared" si="15"/>
        <v>#VALUE!</v>
      </c>
    </row>
    <row r="127" spans="1:13" ht="12">
      <c r="A127">
        <f>IF(E127=0,0,IF(B127=Inputs!$C$11*12,12*IRR($C$3:C127,0.001),0))</f>
        <v>0</v>
      </c>
      <c r="B127" s="36" t="e">
        <f t="shared" si="9"/>
        <v>#VALUE!</v>
      </c>
      <c r="C127" s="46" t="e">
        <f>IF(B127=Inputs!$C$11*12,D127-H127,D127)</f>
        <v>#VALUE!</v>
      </c>
      <c r="D127" s="45">
        <f t="shared" si="12"/>
      </c>
      <c r="E127" s="37">
        <f t="shared" si="13"/>
        <v>0</v>
      </c>
      <c r="F127" s="38">
        <f>Inputs!$C$8/12*H126</f>
        <v>963.2742240172395</v>
      </c>
      <c r="G127" s="38">
        <f t="shared" si="10"/>
        <v>-963.2742240172395</v>
      </c>
      <c r="H127" s="38">
        <f t="shared" si="11"/>
        <v>145454.40782660316</v>
      </c>
      <c r="I127" s="37">
        <f>IF(I126=0,0,IF(J127&lt;Inputs!$C$10*12+1,$I$4,0))</f>
        <v>-733.7645738793761</v>
      </c>
      <c r="J127">
        <f>IF((J126+1)&lt;(Inputs!$C$10*12+1),J126+1,"")</f>
        <v>124</v>
      </c>
      <c r="K127" t="e">
        <f t="shared" si="14"/>
        <v>#VALUE!</v>
      </c>
      <c r="L127">
        <f t="shared" si="16"/>
        <v>4</v>
      </c>
      <c r="M127" t="e">
        <f t="shared" si="15"/>
        <v>#VALUE!</v>
      </c>
    </row>
    <row r="128" spans="1:13" ht="12">
      <c r="A128">
        <f>IF(E128=0,0,IF(B128=Inputs!$C$11*12,12*IRR($C$3:C128,0.001),0))</f>
        <v>0</v>
      </c>
      <c r="B128" s="36" t="e">
        <f t="shared" si="9"/>
        <v>#VALUE!</v>
      </c>
      <c r="C128" s="46" t="e">
        <f>IF(B128=Inputs!$C$11*12,D128-H128,D128)</f>
        <v>#VALUE!</v>
      </c>
      <c r="D128" s="45">
        <f t="shared" si="12"/>
      </c>
      <c r="E128" s="37">
        <f t="shared" si="13"/>
        <v>0</v>
      </c>
      <c r="F128" s="38">
        <f>Inputs!$C$8/12*H127</f>
        <v>969.6960521773544</v>
      </c>
      <c r="G128" s="38">
        <f t="shared" si="10"/>
        <v>-969.6960521773544</v>
      </c>
      <c r="H128" s="38">
        <f t="shared" si="11"/>
        <v>146424.1038787805</v>
      </c>
      <c r="I128" s="37">
        <f>IF(I127=0,0,IF(J128&lt;Inputs!$C$10*12+1,$I$4,0))</f>
        <v>-733.7645738793761</v>
      </c>
      <c r="J128">
        <f>IF((J127+1)&lt;(Inputs!$C$10*12+1),J127+1,"")</f>
        <v>125</v>
      </c>
      <c r="K128" t="e">
        <f t="shared" si="14"/>
        <v>#VALUE!</v>
      </c>
      <c r="L128">
        <f t="shared" si="16"/>
        <v>5</v>
      </c>
      <c r="M128" t="e">
        <f t="shared" si="15"/>
        <v>#VALUE!</v>
      </c>
    </row>
    <row r="129" spans="1:13" ht="12">
      <c r="A129">
        <f>IF(E129=0,0,IF(B129=Inputs!$C$11*12,12*IRR($C$3:C129,0.001),0))</f>
        <v>0</v>
      </c>
      <c r="B129" s="36" t="e">
        <f t="shared" si="9"/>
        <v>#VALUE!</v>
      </c>
      <c r="C129" s="46" t="e">
        <f>IF(B129=Inputs!$C$11*12,D129-H129,D129)</f>
        <v>#VALUE!</v>
      </c>
      <c r="D129" s="45">
        <f t="shared" si="12"/>
      </c>
      <c r="E129" s="37">
        <f t="shared" si="13"/>
        <v>0</v>
      </c>
      <c r="F129" s="38">
        <f>Inputs!$C$8/12*H128</f>
        <v>976.1606925252034</v>
      </c>
      <c r="G129" s="38">
        <f t="shared" si="10"/>
        <v>-976.1606925252034</v>
      </c>
      <c r="H129" s="38">
        <f t="shared" si="11"/>
        <v>147400.2645713057</v>
      </c>
      <c r="I129" s="37">
        <f>IF(I128=0,0,IF(J129&lt;Inputs!$C$10*12+1,$I$4,0))</f>
        <v>-733.7645738793761</v>
      </c>
      <c r="J129">
        <f>IF((J128+1)&lt;(Inputs!$C$10*12+1),J128+1,"")</f>
        <v>126</v>
      </c>
      <c r="K129" t="e">
        <f t="shared" si="14"/>
        <v>#VALUE!</v>
      </c>
      <c r="L129">
        <f t="shared" si="16"/>
        <v>6</v>
      </c>
      <c r="M129" t="e">
        <f t="shared" si="15"/>
        <v>#VALUE!</v>
      </c>
    </row>
    <row r="130" spans="1:13" ht="12">
      <c r="A130">
        <f>IF(E130=0,0,IF(B130=Inputs!$C$11*12,12*IRR($C$3:C130,0.001),0))</f>
        <v>0</v>
      </c>
      <c r="B130" s="36" t="e">
        <f t="shared" si="9"/>
        <v>#VALUE!</v>
      </c>
      <c r="C130" s="46" t="e">
        <f>IF(B130=Inputs!$C$11*12,D130-H130,D130)</f>
        <v>#VALUE!</v>
      </c>
      <c r="D130" s="45">
        <f t="shared" si="12"/>
      </c>
      <c r="E130" s="37">
        <f t="shared" si="13"/>
        <v>0</v>
      </c>
      <c r="F130" s="38">
        <f>Inputs!$C$8/12*H129</f>
        <v>982.6684304753715</v>
      </c>
      <c r="G130" s="38">
        <f t="shared" si="10"/>
        <v>-982.6684304753715</v>
      </c>
      <c r="H130" s="38">
        <f t="shared" si="11"/>
        <v>148382.9330017811</v>
      </c>
      <c r="I130" s="37">
        <f>IF(I129=0,0,IF(J130&lt;Inputs!$C$10*12+1,$I$4,0))</f>
        <v>-733.7645738793761</v>
      </c>
      <c r="J130">
        <f>IF((J129+1)&lt;(Inputs!$C$10*12+1),J129+1,"")</f>
        <v>127</v>
      </c>
      <c r="K130" t="e">
        <f t="shared" si="14"/>
        <v>#VALUE!</v>
      </c>
      <c r="L130">
        <f t="shared" si="16"/>
        <v>7</v>
      </c>
      <c r="M130" t="e">
        <f t="shared" si="15"/>
        <v>#VALUE!</v>
      </c>
    </row>
    <row r="131" spans="1:13" ht="12">
      <c r="A131">
        <f>IF(E131=0,0,IF(B131=Inputs!$C$11*12,12*IRR($C$3:C131,0.001),0))</f>
        <v>0</v>
      </c>
      <c r="B131" s="36" t="e">
        <f t="shared" si="9"/>
        <v>#VALUE!</v>
      </c>
      <c r="C131" s="46" t="e">
        <f>IF(B131=Inputs!$C$11*12,D131-H131,D131)</f>
        <v>#VALUE!</v>
      </c>
      <c r="D131" s="45">
        <f t="shared" si="12"/>
      </c>
      <c r="E131" s="37">
        <f t="shared" si="13"/>
        <v>0</v>
      </c>
      <c r="F131" s="38">
        <f>Inputs!$C$8/12*H130</f>
        <v>989.2195533452073</v>
      </c>
      <c r="G131" s="38">
        <f t="shared" si="10"/>
        <v>-989.2195533452073</v>
      </c>
      <c r="H131" s="38">
        <f t="shared" si="11"/>
        <v>149372.1525551263</v>
      </c>
      <c r="I131" s="37">
        <f>IF(I130=0,0,IF(J131&lt;Inputs!$C$10*12+1,$I$4,0))</f>
        <v>-733.7645738793761</v>
      </c>
      <c r="J131">
        <f>IF((J130+1)&lt;(Inputs!$C$10*12+1),J130+1,"")</f>
        <v>128</v>
      </c>
      <c r="K131" t="e">
        <f t="shared" si="14"/>
        <v>#VALUE!</v>
      </c>
      <c r="L131">
        <f t="shared" si="16"/>
        <v>8</v>
      </c>
      <c r="M131" t="e">
        <f t="shared" si="15"/>
        <v>#VALUE!</v>
      </c>
    </row>
    <row r="132" spans="1:13" ht="12">
      <c r="A132">
        <f>IF(E132=0,0,IF(B132=Inputs!$C$11*12,12*IRR($C$3:C132,0.001),0))</f>
        <v>0</v>
      </c>
      <c r="B132" s="36" t="e">
        <f t="shared" si="9"/>
        <v>#VALUE!</v>
      </c>
      <c r="C132" s="46" t="e">
        <f>IF(B132=Inputs!$C$11*12,D132-H132,D132)</f>
        <v>#VALUE!</v>
      </c>
      <c r="D132" s="45">
        <f t="shared" si="12"/>
      </c>
      <c r="E132" s="37">
        <f t="shared" si="13"/>
        <v>0</v>
      </c>
      <c r="F132" s="38">
        <f>Inputs!$C$8/12*H131</f>
        <v>995.8143503675086</v>
      </c>
      <c r="G132" s="38">
        <f t="shared" si="10"/>
        <v>-995.8143503675086</v>
      </c>
      <c r="H132" s="38">
        <f t="shared" si="11"/>
        <v>150367.96690549378</v>
      </c>
      <c r="I132" s="37">
        <f>IF(I131=0,0,IF(J132&lt;Inputs!$C$10*12+1,$I$4,0))</f>
        <v>-733.7645738793761</v>
      </c>
      <c r="J132">
        <f>IF((J131+1)&lt;(Inputs!$C$10*12+1),J131+1,"")</f>
        <v>129</v>
      </c>
      <c r="K132" t="e">
        <f t="shared" si="14"/>
        <v>#VALUE!</v>
      </c>
      <c r="L132">
        <f t="shared" si="16"/>
        <v>9</v>
      </c>
      <c r="M132" t="e">
        <f t="shared" si="15"/>
        <v>#VALUE!</v>
      </c>
    </row>
    <row r="133" spans="1:13" ht="12">
      <c r="A133">
        <f>IF(E133=0,0,IF(B133=Inputs!$C$11*12,12*IRR($C$3:C133,0.001),0))</f>
        <v>0</v>
      </c>
      <c r="B133" s="36" t="e">
        <f aca="true" t="shared" si="17" ref="B133:B196">M133</f>
        <v>#VALUE!</v>
      </c>
      <c r="C133" s="46" t="e">
        <f>IF(B133=Inputs!$C$11*12,D133-H133,D133)</f>
        <v>#VALUE!</v>
      </c>
      <c r="D133" s="45">
        <f t="shared" si="12"/>
      </c>
      <c r="E133" s="37">
        <f t="shared" si="13"/>
        <v>0</v>
      </c>
      <c r="F133" s="38">
        <f>Inputs!$C$8/12*H132</f>
        <v>1002.4531127032919</v>
      </c>
      <c r="G133" s="38">
        <f aca="true" t="shared" si="18" ref="G133:G196">-E133-F133</f>
        <v>-1002.4531127032919</v>
      </c>
      <c r="H133" s="38">
        <f aca="true" t="shared" si="19" ref="H133:H196">H132-G133</f>
        <v>151370.42001819707</v>
      </c>
      <c r="I133" s="37">
        <f>IF(I132=0,0,IF(J133&lt;Inputs!$C$10*12+1,$I$4,0))</f>
        <v>-733.7645738793761</v>
      </c>
      <c r="J133">
        <f>IF((J132+1)&lt;(Inputs!$C$10*12+1),J132+1,"")</f>
        <v>130</v>
      </c>
      <c r="K133" t="e">
        <f t="shared" si="14"/>
        <v>#VALUE!</v>
      </c>
      <c r="L133">
        <f t="shared" si="16"/>
        <v>10</v>
      </c>
      <c r="M133" t="e">
        <f t="shared" si="15"/>
        <v>#VALUE!</v>
      </c>
    </row>
    <row r="134" spans="1:13" ht="12">
      <c r="A134">
        <f>IF(E134=0,0,IF(B134=Inputs!$C$11*12,12*IRR($C$3:C134,0.001),0))</f>
        <v>0</v>
      </c>
      <c r="B134" s="36" t="e">
        <f t="shared" si="17"/>
        <v>#VALUE!</v>
      </c>
      <c r="C134" s="46" t="e">
        <f>IF(B134=Inputs!$C$11*12,D134-H134,D134)</f>
        <v>#VALUE!</v>
      </c>
      <c r="D134" s="45">
        <f aca="true" t="shared" si="20" ref="D134:D197">IF(E134=0,"",E134)</f>
      </c>
      <c r="E134" s="37">
        <f aca="true" t="shared" si="21" ref="E134:E197">IF(E133=0,0,(IF(B134="",0,$E$4)))</f>
        <v>0</v>
      </c>
      <c r="F134" s="38">
        <f>Inputs!$C$8/12*H133</f>
        <v>1009.1361334546472</v>
      </c>
      <c r="G134" s="38">
        <f t="shared" si="18"/>
        <v>-1009.1361334546472</v>
      </c>
      <c r="H134" s="38">
        <f t="shared" si="19"/>
        <v>152379.55615165172</v>
      </c>
      <c r="I134" s="37">
        <f>IF(I133=0,0,IF(J134&lt;Inputs!$C$10*12+1,$I$4,0))</f>
        <v>-733.7645738793761</v>
      </c>
      <c r="J134">
        <f>IF((J133+1)&lt;(Inputs!$C$10*12+1),J133+1,"")</f>
        <v>131</v>
      </c>
      <c r="K134" t="e">
        <f aca="true" t="shared" si="22" ref="K134:K197">IF(M134="","",IF(L134=1,K133+1,K133))</f>
        <v>#VALUE!</v>
      </c>
      <c r="L134">
        <f t="shared" si="16"/>
        <v>11</v>
      </c>
      <c r="M134" t="e">
        <f aca="true" t="shared" si="23" ref="M134:M197">IF((M133+1)&lt;$N$3,M133+1,"")</f>
        <v>#VALUE!</v>
      </c>
    </row>
    <row r="135" spans="1:13" ht="12">
      <c r="A135">
        <f>IF(E135=0,0,IF(B135=Inputs!$C$11*12,12*IRR($C$3:C135,0.001),0))</f>
        <v>0</v>
      </c>
      <c r="B135" s="36" t="e">
        <f t="shared" si="17"/>
        <v>#VALUE!</v>
      </c>
      <c r="C135" s="46" t="e">
        <f>IF(B135=Inputs!$C$11*12,D135-H135,D135)</f>
        <v>#VALUE!</v>
      </c>
      <c r="D135" s="45">
        <f t="shared" si="20"/>
      </c>
      <c r="E135" s="37">
        <f t="shared" si="21"/>
        <v>0</v>
      </c>
      <c r="F135" s="38">
        <f>Inputs!$C$8/12*H134</f>
        <v>1015.8637076776782</v>
      </c>
      <c r="G135" s="38">
        <f t="shared" si="18"/>
        <v>-1015.8637076776782</v>
      </c>
      <c r="H135" s="38">
        <f t="shared" si="19"/>
        <v>153395.41985932938</v>
      </c>
      <c r="I135" s="37">
        <f>IF(I134=0,0,IF(J135&lt;Inputs!$C$10*12+1,$I$4,0))</f>
        <v>-733.7645738793761</v>
      </c>
      <c r="J135">
        <f>IF((J134+1)&lt;(Inputs!$C$10*12+1),J134+1,"")</f>
        <v>132</v>
      </c>
      <c r="K135" t="e">
        <f t="shared" si="22"/>
        <v>#VALUE!</v>
      </c>
      <c r="L135">
        <f t="shared" si="16"/>
        <v>12</v>
      </c>
      <c r="M135" t="e">
        <f t="shared" si="23"/>
        <v>#VALUE!</v>
      </c>
    </row>
    <row r="136" spans="1:13" ht="12">
      <c r="A136">
        <f>IF(E136=0,0,IF(B136=Inputs!$C$11*12,12*IRR($C$3:C136,0.001),0))</f>
        <v>0</v>
      </c>
      <c r="B136" s="36" t="e">
        <f t="shared" si="17"/>
        <v>#VALUE!</v>
      </c>
      <c r="C136" s="46" t="e">
        <f>IF(B136=Inputs!$C$11*12,D136-H136,D136)</f>
        <v>#VALUE!</v>
      </c>
      <c r="D136" s="45">
        <f t="shared" si="20"/>
      </c>
      <c r="E136" s="37">
        <f t="shared" si="21"/>
        <v>0</v>
      </c>
      <c r="F136" s="38">
        <f>Inputs!$C$8/12*H135</f>
        <v>1022.6361323955293</v>
      </c>
      <c r="G136" s="38">
        <f t="shared" si="18"/>
        <v>-1022.6361323955293</v>
      </c>
      <c r="H136" s="38">
        <f t="shared" si="19"/>
        <v>154418.05599172492</v>
      </c>
      <c r="I136" s="37">
        <f>IF(I135=0,0,IF(J136&lt;Inputs!$C$10*12+1,$I$4,0))</f>
        <v>-733.7645738793761</v>
      </c>
      <c r="J136">
        <f>IF((J135+1)&lt;(Inputs!$C$10*12+1),J135+1,"")</f>
        <v>133</v>
      </c>
      <c r="K136" t="e">
        <f t="shared" si="22"/>
        <v>#VALUE!</v>
      </c>
      <c r="L136">
        <f t="shared" si="16"/>
        <v>1</v>
      </c>
      <c r="M136" t="e">
        <f t="shared" si="23"/>
        <v>#VALUE!</v>
      </c>
    </row>
    <row r="137" spans="1:13" ht="12">
      <c r="A137">
        <f>IF(E137=0,0,IF(B137=Inputs!$C$11*12,12*IRR($C$3:C137,0.001),0))</f>
        <v>0</v>
      </c>
      <c r="B137" s="36" t="e">
        <f t="shared" si="17"/>
        <v>#VALUE!</v>
      </c>
      <c r="C137" s="46" t="e">
        <f>IF(B137=Inputs!$C$11*12,D137-H137,D137)</f>
        <v>#VALUE!</v>
      </c>
      <c r="D137" s="45">
        <f t="shared" si="20"/>
      </c>
      <c r="E137" s="37">
        <f t="shared" si="21"/>
        <v>0</v>
      </c>
      <c r="F137" s="38">
        <f>Inputs!$C$8/12*H136</f>
        <v>1029.4537066114995</v>
      </c>
      <c r="G137" s="38">
        <f t="shared" si="18"/>
        <v>-1029.4537066114995</v>
      </c>
      <c r="H137" s="38">
        <f t="shared" si="19"/>
        <v>155447.50969833642</v>
      </c>
      <c r="I137" s="37">
        <f>IF(I136=0,0,IF(J137&lt;Inputs!$C$10*12+1,$I$4,0))</f>
        <v>-733.7645738793761</v>
      </c>
      <c r="J137">
        <f>IF((J136+1)&lt;(Inputs!$C$10*12+1),J136+1,"")</f>
        <v>134</v>
      </c>
      <c r="K137" t="e">
        <f t="shared" si="22"/>
        <v>#VALUE!</v>
      </c>
      <c r="L137">
        <f t="shared" si="16"/>
        <v>2</v>
      </c>
      <c r="M137" t="e">
        <f t="shared" si="23"/>
        <v>#VALUE!</v>
      </c>
    </row>
    <row r="138" spans="1:13" ht="12">
      <c r="A138">
        <f>IF(E138=0,0,IF(B138=Inputs!$C$11*12,12*IRR($C$3:C138,0.001),0))</f>
        <v>0</v>
      </c>
      <c r="B138" s="36" t="e">
        <f t="shared" si="17"/>
        <v>#VALUE!</v>
      </c>
      <c r="C138" s="46" t="e">
        <f>IF(B138=Inputs!$C$11*12,D138-H138,D138)</f>
        <v>#VALUE!</v>
      </c>
      <c r="D138" s="45">
        <f t="shared" si="20"/>
      </c>
      <c r="E138" s="37">
        <f t="shared" si="21"/>
        <v>0</v>
      </c>
      <c r="F138" s="38">
        <f>Inputs!$C$8/12*H137</f>
        <v>1036.316731322243</v>
      </c>
      <c r="G138" s="38">
        <f t="shared" si="18"/>
        <v>-1036.316731322243</v>
      </c>
      <c r="H138" s="38">
        <f t="shared" si="19"/>
        <v>156483.82642965866</v>
      </c>
      <c r="I138" s="37">
        <f>IF(I137=0,0,IF(J138&lt;Inputs!$C$10*12+1,$I$4,0))</f>
        <v>-733.7645738793761</v>
      </c>
      <c r="J138">
        <f>IF((J137+1)&lt;(Inputs!$C$10*12+1),J137+1,"")</f>
        <v>135</v>
      </c>
      <c r="K138" t="e">
        <f t="shared" si="22"/>
        <v>#VALUE!</v>
      </c>
      <c r="L138">
        <f t="shared" si="16"/>
        <v>3</v>
      </c>
      <c r="M138" t="e">
        <f t="shared" si="23"/>
        <v>#VALUE!</v>
      </c>
    </row>
    <row r="139" spans="1:13" ht="12">
      <c r="A139">
        <f>IF(E139=0,0,IF(B139=Inputs!$C$11*12,12*IRR($C$3:C139,0.001),0))</f>
        <v>0</v>
      </c>
      <c r="B139" s="36" t="e">
        <f t="shared" si="17"/>
        <v>#VALUE!</v>
      </c>
      <c r="C139" s="46" t="e">
        <f>IF(B139=Inputs!$C$11*12,D139-H139,D139)</f>
        <v>#VALUE!</v>
      </c>
      <c r="D139" s="45">
        <f t="shared" si="20"/>
      </c>
      <c r="E139" s="37">
        <f t="shared" si="21"/>
        <v>0</v>
      </c>
      <c r="F139" s="38">
        <f>Inputs!$C$8/12*H138</f>
        <v>1043.2255095310577</v>
      </c>
      <c r="G139" s="38">
        <f t="shared" si="18"/>
        <v>-1043.2255095310577</v>
      </c>
      <c r="H139" s="38">
        <f t="shared" si="19"/>
        <v>157527.05193918973</v>
      </c>
      <c r="I139" s="37">
        <f>IF(I138=0,0,IF(J139&lt;Inputs!$C$10*12+1,$I$4,0))</f>
        <v>-733.7645738793761</v>
      </c>
      <c r="J139">
        <f>IF((J138+1)&lt;(Inputs!$C$10*12+1),J138+1,"")</f>
        <v>136</v>
      </c>
      <c r="K139" t="e">
        <f t="shared" si="22"/>
        <v>#VALUE!</v>
      </c>
      <c r="L139">
        <f t="shared" si="16"/>
        <v>4</v>
      </c>
      <c r="M139" t="e">
        <f t="shared" si="23"/>
        <v>#VALUE!</v>
      </c>
    </row>
    <row r="140" spans="1:13" ht="12">
      <c r="A140">
        <f>IF(E140=0,0,IF(B140=Inputs!$C$11*12,12*IRR($C$3:C140,0.001),0))</f>
        <v>0</v>
      </c>
      <c r="B140" s="36" t="e">
        <f t="shared" si="17"/>
        <v>#VALUE!</v>
      </c>
      <c r="C140" s="46" t="e">
        <f>IF(B140=Inputs!$C$11*12,D140-H140,D140)</f>
        <v>#VALUE!</v>
      </c>
      <c r="D140" s="45">
        <f t="shared" si="20"/>
      </c>
      <c r="E140" s="37">
        <f t="shared" si="21"/>
        <v>0</v>
      </c>
      <c r="F140" s="38">
        <f>Inputs!$C$8/12*H139</f>
        <v>1050.180346261265</v>
      </c>
      <c r="G140" s="38">
        <f t="shared" si="18"/>
        <v>-1050.180346261265</v>
      </c>
      <c r="H140" s="38">
        <f t="shared" si="19"/>
        <v>158577.232285451</v>
      </c>
      <c r="I140" s="37">
        <f>IF(I139=0,0,IF(J140&lt;Inputs!$C$10*12+1,$I$4,0))</f>
        <v>-733.7645738793761</v>
      </c>
      <c r="J140">
        <f>IF((J139+1)&lt;(Inputs!$C$10*12+1),J139+1,"")</f>
        <v>137</v>
      </c>
      <c r="K140" t="e">
        <f t="shared" si="22"/>
        <v>#VALUE!</v>
      </c>
      <c r="L140">
        <f t="shared" si="16"/>
        <v>5</v>
      </c>
      <c r="M140" t="e">
        <f t="shared" si="23"/>
        <v>#VALUE!</v>
      </c>
    </row>
    <row r="141" spans="1:13" ht="12">
      <c r="A141">
        <f>IF(E141=0,0,IF(B141=Inputs!$C$11*12,12*IRR($C$3:C141,0.001),0))</f>
        <v>0</v>
      </c>
      <c r="B141" s="36" t="e">
        <f t="shared" si="17"/>
        <v>#VALUE!</v>
      </c>
      <c r="C141" s="46" t="e">
        <f>IF(B141=Inputs!$C$11*12,D141-H141,D141)</f>
        <v>#VALUE!</v>
      </c>
      <c r="D141" s="45">
        <f t="shared" si="20"/>
      </c>
      <c r="E141" s="37">
        <f t="shared" si="21"/>
        <v>0</v>
      </c>
      <c r="F141" s="38">
        <f>Inputs!$C$8/12*H140</f>
        <v>1057.1815485696734</v>
      </c>
      <c r="G141" s="38">
        <f t="shared" si="18"/>
        <v>-1057.1815485696734</v>
      </c>
      <c r="H141" s="38">
        <f t="shared" si="19"/>
        <v>159634.41383402067</v>
      </c>
      <c r="I141" s="37">
        <f>IF(I140=0,0,IF(J141&lt;Inputs!$C$10*12+1,$I$4,0))</f>
        <v>-733.7645738793761</v>
      </c>
      <c r="J141">
        <f>IF((J140+1)&lt;(Inputs!$C$10*12+1),J140+1,"")</f>
        <v>138</v>
      </c>
      <c r="K141" t="e">
        <f t="shared" si="22"/>
        <v>#VALUE!</v>
      </c>
      <c r="L141">
        <f t="shared" si="16"/>
        <v>6</v>
      </c>
      <c r="M141" t="e">
        <f t="shared" si="23"/>
        <v>#VALUE!</v>
      </c>
    </row>
    <row r="142" spans="1:13" ht="12">
      <c r="A142">
        <f>IF(E142=0,0,IF(B142=Inputs!$C$11*12,12*IRR($C$3:C142,0.001),0))</f>
        <v>0</v>
      </c>
      <c r="B142" s="36" t="e">
        <f t="shared" si="17"/>
        <v>#VALUE!</v>
      </c>
      <c r="C142" s="46" t="e">
        <f>IF(B142=Inputs!$C$11*12,D142-H142,D142)</f>
        <v>#VALUE!</v>
      </c>
      <c r="D142" s="45">
        <f t="shared" si="20"/>
      </c>
      <c r="E142" s="37">
        <f t="shared" si="21"/>
        <v>0</v>
      </c>
      <c r="F142" s="38">
        <f>Inputs!$C$8/12*H141</f>
        <v>1064.2294255601378</v>
      </c>
      <c r="G142" s="38">
        <f t="shared" si="18"/>
        <v>-1064.2294255601378</v>
      </c>
      <c r="H142" s="38">
        <f t="shared" si="19"/>
        <v>160698.6432595808</v>
      </c>
      <c r="I142" s="37">
        <f>IF(I141=0,0,IF(J142&lt;Inputs!$C$10*12+1,$I$4,0))</f>
        <v>-733.7645738793761</v>
      </c>
      <c r="J142">
        <f>IF((J141+1)&lt;(Inputs!$C$10*12+1),J141+1,"")</f>
        <v>139</v>
      </c>
      <c r="K142" t="e">
        <f t="shared" si="22"/>
        <v>#VALUE!</v>
      </c>
      <c r="L142">
        <f t="shared" si="16"/>
        <v>7</v>
      </c>
      <c r="M142" t="e">
        <f t="shared" si="23"/>
        <v>#VALUE!</v>
      </c>
    </row>
    <row r="143" spans="1:13" ht="12">
      <c r="A143">
        <f>IF(E143=0,0,IF(B143=Inputs!$C$11*12,12*IRR($C$3:C143,0.001),0))</f>
        <v>0</v>
      </c>
      <c r="B143" s="36" t="e">
        <f t="shared" si="17"/>
        <v>#VALUE!</v>
      </c>
      <c r="C143" s="46" t="e">
        <f>IF(B143=Inputs!$C$11*12,D143-H143,D143)</f>
        <v>#VALUE!</v>
      </c>
      <c r="D143" s="45">
        <f t="shared" si="20"/>
      </c>
      <c r="E143" s="37">
        <f t="shared" si="21"/>
        <v>0</v>
      </c>
      <c r="F143" s="38">
        <f>Inputs!$C$8/12*H142</f>
        <v>1071.3242883972055</v>
      </c>
      <c r="G143" s="38">
        <f t="shared" si="18"/>
        <v>-1071.3242883972055</v>
      </c>
      <c r="H143" s="38">
        <f t="shared" si="19"/>
        <v>161769.967547978</v>
      </c>
      <c r="I143" s="37">
        <f>IF(I142=0,0,IF(J143&lt;Inputs!$C$10*12+1,$I$4,0))</f>
        <v>-733.7645738793761</v>
      </c>
      <c r="J143">
        <f>IF((J142+1)&lt;(Inputs!$C$10*12+1),J142+1,"")</f>
        <v>140</v>
      </c>
      <c r="K143" t="e">
        <f t="shared" si="22"/>
        <v>#VALUE!</v>
      </c>
      <c r="L143">
        <f t="shared" si="16"/>
        <v>8</v>
      </c>
      <c r="M143" t="e">
        <f t="shared" si="23"/>
        <v>#VALUE!</v>
      </c>
    </row>
    <row r="144" spans="1:13" ht="12">
      <c r="A144">
        <f>IF(E144=0,0,IF(B144=Inputs!$C$11*12,12*IRR($C$3:C144,0.001),0))</f>
        <v>0</v>
      </c>
      <c r="B144" s="36" t="e">
        <f t="shared" si="17"/>
        <v>#VALUE!</v>
      </c>
      <c r="C144" s="46" t="e">
        <f>IF(B144=Inputs!$C$11*12,D144-H144,D144)</f>
        <v>#VALUE!</v>
      </c>
      <c r="D144" s="45">
        <f t="shared" si="20"/>
      </c>
      <c r="E144" s="37">
        <f t="shared" si="21"/>
        <v>0</v>
      </c>
      <c r="F144" s="38">
        <f>Inputs!$C$8/12*H143</f>
        <v>1078.4664503198535</v>
      </c>
      <c r="G144" s="38">
        <f t="shared" si="18"/>
        <v>-1078.4664503198535</v>
      </c>
      <c r="H144" s="38">
        <f t="shared" si="19"/>
        <v>162848.43399829787</v>
      </c>
      <c r="I144" s="37">
        <f>IF(I143=0,0,IF(J144&lt;Inputs!$C$10*12+1,$I$4,0))</f>
        <v>-733.7645738793761</v>
      </c>
      <c r="J144">
        <f>IF((J143+1)&lt;(Inputs!$C$10*12+1),J143+1,"")</f>
        <v>141</v>
      </c>
      <c r="K144" t="e">
        <f t="shared" si="22"/>
        <v>#VALUE!</v>
      </c>
      <c r="L144">
        <f t="shared" si="16"/>
        <v>9</v>
      </c>
      <c r="M144" t="e">
        <f t="shared" si="23"/>
        <v>#VALUE!</v>
      </c>
    </row>
    <row r="145" spans="1:13" ht="12">
      <c r="A145">
        <f>IF(E145=0,0,IF(B145=Inputs!$C$11*12,12*IRR($C$3:C145,0.001),0))</f>
        <v>0</v>
      </c>
      <c r="B145" s="36" t="e">
        <f t="shared" si="17"/>
        <v>#VALUE!</v>
      </c>
      <c r="C145" s="46" t="e">
        <f>IF(B145=Inputs!$C$11*12,D145-H145,D145)</f>
        <v>#VALUE!</v>
      </c>
      <c r="D145" s="45">
        <f t="shared" si="20"/>
      </c>
      <c r="E145" s="37">
        <f t="shared" si="21"/>
        <v>0</v>
      </c>
      <c r="F145" s="38">
        <f>Inputs!$C$8/12*H144</f>
        <v>1085.6562266553192</v>
      </c>
      <c r="G145" s="38">
        <f t="shared" si="18"/>
        <v>-1085.6562266553192</v>
      </c>
      <c r="H145" s="38">
        <f t="shared" si="19"/>
        <v>163934.0902249532</v>
      </c>
      <c r="I145" s="37">
        <f>IF(I144=0,0,IF(J145&lt;Inputs!$C$10*12+1,$I$4,0))</f>
        <v>-733.7645738793761</v>
      </c>
      <c r="J145">
        <f>IF((J144+1)&lt;(Inputs!$C$10*12+1),J144+1,"")</f>
        <v>142</v>
      </c>
      <c r="K145" t="e">
        <f t="shared" si="22"/>
        <v>#VALUE!</v>
      </c>
      <c r="L145">
        <f t="shared" si="16"/>
        <v>10</v>
      </c>
      <c r="M145" t="e">
        <f t="shared" si="23"/>
        <v>#VALUE!</v>
      </c>
    </row>
    <row r="146" spans="1:13" ht="12">
      <c r="A146">
        <f>IF(E146=0,0,IF(B146=Inputs!$C$11*12,12*IRR($C$3:C146,0.001),0))</f>
        <v>0</v>
      </c>
      <c r="B146" s="36" t="e">
        <f t="shared" si="17"/>
        <v>#VALUE!</v>
      </c>
      <c r="C146" s="46" t="e">
        <f>IF(B146=Inputs!$C$11*12,D146-H146,D146)</f>
        <v>#VALUE!</v>
      </c>
      <c r="D146" s="45">
        <f t="shared" si="20"/>
      </c>
      <c r="E146" s="37">
        <f t="shared" si="21"/>
        <v>0</v>
      </c>
      <c r="F146" s="38">
        <f>Inputs!$C$8/12*H145</f>
        <v>1092.8939348330214</v>
      </c>
      <c r="G146" s="38">
        <f t="shared" si="18"/>
        <v>-1092.8939348330214</v>
      </c>
      <c r="H146" s="38">
        <f t="shared" si="19"/>
        <v>165026.98415978623</v>
      </c>
      <c r="I146" s="37">
        <f>IF(I145=0,0,IF(J146&lt;Inputs!$C$10*12+1,$I$4,0))</f>
        <v>-733.7645738793761</v>
      </c>
      <c r="J146">
        <f>IF((J145+1)&lt;(Inputs!$C$10*12+1),J145+1,"")</f>
        <v>143</v>
      </c>
      <c r="K146" t="e">
        <f t="shared" si="22"/>
        <v>#VALUE!</v>
      </c>
      <c r="L146">
        <f aca="true" t="shared" si="24" ref="L146:L209">IF(L145=12,1,IF(L145&lt;12,L145+1,12))</f>
        <v>11</v>
      </c>
      <c r="M146" t="e">
        <f t="shared" si="23"/>
        <v>#VALUE!</v>
      </c>
    </row>
    <row r="147" spans="1:13" ht="12">
      <c r="A147">
        <f>IF(E147=0,0,IF(B147=Inputs!$C$11*12,12*IRR($C$3:C147,0.001),0))</f>
        <v>0</v>
      </c>
      <c r="B147" s="36" t="e">
        <f t="shared" si="17"/>
        <v>#VALUE!</v>
      </c>
      <c r="C147" s="46" t="e">
        <f>IF(B147=Inputs!$C$11*12,D147-H147,D147)</f>
        <v>#VALUE!</v>
      </c>
      <c r="D147" s="45">
        <f t="shared" si="20"/>
      </c>
      <c r="E147" s="37">
        <f t="shared" si="21"/>
        <v>0</v>
      </c>
      <c r="F147" s="38">
        <f>Inputs!$C$8/12*H146</f>
        <v>1100.179894398575</v>
      </c>
      <c r="G147" s="38">
        <f t="shared" si="18"/>
        <v>-1100.179894398575</v>
      </c>
      <c r="H147" s="38">
        <f t="shared" si="19"/>
        <v>166127.1640541848</v>
      </c>
      <c r="I147" s="37">
        <f>IF(I146=0,0,IF(J147&lt;Inputs!$C$10*12+1,$I$4,0))</f>
        <v>-733.7645738793761</v>
      </c>
      <c r="J147">
        <f>IF((J146+1)&lt;(Inputs!$C$10*12+1),J146+1,"")</f>
        <v>144</v>
      </c>
      <c r="K147" t="e">
        <f t="shared" si="22"/>
        <v>#VALUE!</v>
      </c>
      <c r="L147">
        <f t="shared" si="24"/>
        <v>12</v>
      </c>
      <c r="M147" t="e">
        <f t="shared" si="23"/>
        <v>#VALUE!</v>
      </c>
    </row>
    <row r="148" spans="1:13" ht="12">
      <c r="A148">
        <f>IF(E148=0,0,IF(B148=Inputs!$C$11*12,12*IRR($C$3:C148,0.001),0))</f>
        <v>0</v>
      </c>
      <c r="B148" s="36" t="e">
        <f t="shared" si="17"/>
        <v>#VALUE!</v>
      </c>
      <c r="C148" s="46" t="e">
        <f>IF(B148=Inputs!$C$11*12,D148-H148,D148)</f>
        <v>#VALUE!</v>
      </c>
      <c r="D148" s="45">
        <f t="shared" si="20"/>
      </c>
      <c r="E148" s="37">
        <f t="shared" si="21"/>
        <v>0</v>
      </c>
      <c r="F148" s="38">
        <f>Inputs!$C$8/12*H147</f>
        <v>1107.5144270278988</v>
      </c>
      <c r="G148" s="38">
        <f t="shared" si="18"/>
        <v>-1107.5144270278988</v>
      </c>
      <c r="H148" s="38">
        <f t="shared" si="19"/>
        <v>167234.6784812127</v>
      </c>
      <c r="I148" s="37">
        <f>IF(I147=0,0,IF(J148&lt;Inputs!$C$10*12+1,$I$4,0))</f>
        <v>-733.7645738793761</v>
      </c>
      <c r="J148">
        <f>IF((J147+1)&lt;(Inputs!$C$10*12+1),J147+1,"")</f>
        <v>145</v>
      </c>
      <c r="K148" t="e">
        <f t="shared" si="22"/>
        <v>#VALUE!</v>
      </c>
      <c r="L148">
        <f t="shared" si="24"/>
        <v>1</v>
      </c>
      <c r="M148" t="e">
        <f t="shared" si="23"/>
        <v>#VALUE!</v>
      </c>
    </row>
    <row r="149" spans="1:13" ht="12">
      <c r="A149">
        <f>IF(E149=0,0,IF(B149=Inputs!$C$11*12,12*IRR($C$3:C149,0.001),0))</f>
        <v>0</v>
      </c>
      <c r="B149" s="36" t="e">
        <f t="shared" si="17"/>
        <v>#VALUE!</v>
      </c>
      <c r="C149" s="46" t="e">
        <f>IF(B149=Inputs!$C$11*12,D149-H149,D149)</f>
        <v>#VALUE!</v>
      </c>
      <c r="D149" s="45">
        <f t="shared" si="20"/>
      </c>
      <c r="E149" s="37">
        <f t="shared" si="21"/>
        <v>0</v>
      </c>
      <c r="F149" s="38">
        <f>Inputs!$C$8/12*H148</f>
        <v>1114.8978565414182</v>
      </c>
      <c r="G149" s="38">
        <f t="shared" si="18"/>
        <v>-1114.8978565414182</v>
      </c>
      <c r="H149" s="38">
        <f t="shared" si="19"/>
        <v>168349.57633775412</v>
      </c>
      <c r="I149" s="37">
        <f>IF(I148=0,0,IF(J149&lt;Inputs!$C$10*12+1,$I$4,0))</f>
        <v>-733.7645738793761</v>
      </c>
      <c r="J149">
        <f>IF((J148+1)&lt;(Inputs!$C$10*12+1),J148+1,"")</f>
        <v>146</v>
      </c>
      <c r="K149" t="e">
        <f t="shared" si="22"/>
        <v>#VALUE!</v>
      </c>
      <c r="L149">
        <f t="shared" si="24"/>
        <v>2</v>
      </c>
      <c r="M149" t="e">
        <f t="shared" si="23"/>
        <v>#VALUE!</v>
      </c>
    </row>
    <row r="150" spans="1:13" ht="12">
      <c r="A150">
        <f>IF(E150=0,0,IF(B150=Inputs!$C$11*12,12*IRR($C$3:C150,0.001),0))</f>
        <v>0</v>
      </c>
      <c r="B150" s="36" t="e">
        <f t="shared" si="17"/>
        <v>#VALUE!</v>
      </c>
      <c r="C150" s="46" t="e">
        <f>IF(B150=Inputs!$C$11*12,D150-H150,D150)</f>
        <v>#VALUE!</v>
      </c>
      <c r="D150" s="45">
        <f t="shared" si="20"/>
      </c>
      <c r="E150" s="37">
        <f t="shared" si="21"/>
        <v>0</v>
      </c>
      <c r="F150" s="38">
        <f>Inputs!$C$8/12*H149</f>
        <v>1122.330508918361</v>
      </c>
      <c r="G150" s="38">
        <f t="shared" si="18"/>
        <v>-1122.330508918361</v>
      </c>
      <c r="H150" s="38">
        <f t="shared" si="19"/>
        <v>169471.90684667247</v>
      </c>
      <c r="I150" s="37">
        <f>IF(I149=0,0,IF(J150&lt;Inputs!$C$10*12+1,$I$4,0))</f>
        <v>-733.7645738793761</v>
      </c>
      <c r="J150">
        <f>IF((J149+1)&lt;(Inputs!$C$10*12+1),J149+1,"")</f>
        <v>147</v>
      </c>
      <c r="K150" t="e">
        <f t="shared" si="22"/>
        <v>#VALUE!</v>
      </c>
      <c r="L150">
        <f t="shared" si="24"/>
        <v>3</v>
      </c>
      <c r="M150" t="e">
        <f t="shared" si="23"/>
        <v>#VALUE!</v>
      </c>
    </row>
    <row r="151" spans="1:13" ht="12">
      <c r="A151">
        <f>IF(E151=0,0,IF(B151=Inputs!$C$11*12,12*IRR($C$3:C151,0.001),0))</f>
        <v>0</v>
      </c>
      <c r="B151" s="36" t="e">
        <f t="shared" si="17"/>
        <v>#VALUE!</v>
      </c>
      <c r="C151" s="46" t="e">
        <f>IF(B151=Inputs!$C$11*12,D151-H151,D151)</f>
        <v>#VALUE!</v>
      </c>
      <c r="D151" s="45">
        <f t="shared" si="20"/>
      </c>
      <c r="E151" s="37">
        <f t="shared" si="21"/>
        <v>0</v>
      </c>
      <c r="F151" s="38">
        <f>Inputs!$C$8/12*H150</f>
        <v>1129.8127123111499</v>
      </c>
      <c r="G151" s="38">
        <f t="shared" si="18"/>
        <v>-1129.8127123111499</v>
      </c>
      <c r="H151" s="38">
        <f t="shared" si="19"/>
        <v>170601.71955898363</v>
      </c>
      <c r="I151" s="37">
        <f>IF(I150=0,0,IF(J151&lt;Inputs!$C$10*12+1,$I$4,0))</f>
        <v>-733.7645738793761</v>
      </c>
      <c r="J151">
        <f>IF((J150+1)&lt;(Inputs!$C$10*12+1),J150+1,"")</f>
        <v>148</v>
      </c>
      <c r="K151" t="e">
        <f t="shared" si="22"/>
        <v>#VALUE!</v>
      </c>
      <c r="L151">
        <f t="shared" si="24"/>
        <v>4</v>
      </c>
      <c r="M151" t="e">
        <f t="shared" si="23"/>
        <v>#VALUE!</v>
      </c>
    </row>
    <row r="152" spans="1:13" ht="12">
      <c r="A152">
        <f>IF(E152=0,0,IF(B152=Inputs!$C$11*12,12*IRR($C$3:C152,0.001),0))</f>
        <v>0</v>
      </c>
      <c r="B152" s="36" t="e">
        <f t="shared" si="17"/>
        <v>#VALUE!</v>
      </c>
      <c r="C152" s="46" t="e">
        <f>IF(B152=Inputs!$C$11*12,D152-H152,D152)</f>
        <v>#VALUE!</v>
      </c>
      <c r="D152" s="45">
        <f t="shared" si="20"/>
      </c>
      <c r="E152" s="37">
        <f t="shared" si="21"/>
        <v>0</v>
      </c>
      <c r="F152" s="38">
        <f>Inputs!$C$8/12*H151</f>
        <v>1137.3447970598909</v>
      </c>
      <c r="G152" s="38">
        <f t="shared" si="18"/>
        <v>-1137.3447970598909</v>
      </c>
      <c r="H152" s="38">
        <f t="shared" si="19"/>
        <v>171739.06435604353</v>
      </c>
      <c r="I152" s="37">
        <f>IF(I151=0,0,IF(J152&lt;Inputs!$C$10*12+1,$I$4,0))</f>
        <v>-733.7645738793761</v>
      </c>
      <c r="J152">
        <f>IF((J151+1)&lt;(Inputs!$C$10*12+1),J151+1,"")</f>
        <v>149</v>
      </c>
      <c r="K152" t="e">
        <f t="shared" si="22"/>
        <v>#VALUE!</v>
      </c>
      <c r="L152">
        <f t="shared" si="24"/>
        <v>5</v>
      </c>
      <c r="M152" t="e">
        <f t="shared" si="23"/>
        <v>#VALUE!</v>
      </c>
    </row>
    <row r="153" spans="1:13" ht="12">
      <c r="A153">
        <f>IF(E153=0,0,IF(B153=Inputs!$C$11*12,12*IRR($C$3:C153,0.001),0))</f>
        <v>0</v>
      </c>
      <c r="B153" s="36" t="e">
        <f t="shared" si="17"/>
        <v>#VALUE!</v>
      </c>
      <c r="C153" s="46" t="e">
        <f>IF(B153=Inputs!$C$11*12,D153-H153,D153)</f>
        <v>#VALUE!</v>
      </c>
      <c r="D153" s="45">
        <f t="shared" si="20"/>
      </c>
      <c r="E153" s="37">
        <f t="shared" si="21"/>
        <v>0</v>
      </c>
      <c r="F153" s="38">
        <f>Inputs!$C$8/12*H152</f>
        <v>1144.9270957069568</v>
      </c>
      <c r="G153" s="38">
        <f t="shared" si="18"/>
        <v>-1144.9270957069568</v>
      </c>
      <c r="H153" s="38">
        <f t="shared" si="19"/>
        <v>172883.99145175048</v>
      </c>
      <c r="I153" s="37">
        <f>IF(I152=0,0,IF(J153&lt;Inputs!$C$10*12+1,$I$4,0))</f>
        <v>-733.7645738793761</v>
      </c>
      <c r="J153">
        <f>IF((J152+1)&lt;(Inputs!$C$10*12+1),J152+1,"")</f>
        <v>150</v>
      </c>
      <c r="K153" t="e">
        <f t="shared" si="22"/>
        <v>#VALUE!</v>
      </c>
      <c r="L153">
        <f t="shared" si="24"/>
        <v>6</v>
      </c>
      <c r="M153" t="e">
        <f t="shared" si="23"/>
        <v>#VALUE!</v>
      </c>
    </row>
    <row r="154" spans="1:13" ht="12">
      <c r="A154">
        <f>IF(E154=0,0,IF(B154=Inputs!$C$11*12,12*IRR($C$3:C154,0.001),0))</f>
        <v>0</v>
      </c>
      <c r="B154" s="36" t="e">
        <f t="shared" si="17"/>
        <v>#VALUE!</v>
      </c>
      <c r="C154" s="46" t="e">
        <f>IF(B154=Inputs!$C$11*12,D154-H154,D154)</f>
        <v>#VALUE!</v>
      </c>
      <c r="D154" s="45">
        <f t="shared" si="20"/>
      </c>
      <c r="E154" s="37">
        <f t="shared" si="21"/>
        <v>0</v>
      </c>
      <c r="F154" s="38">
        <f>Inputs!$C$8/12*H153</f>
        <v>1152.55994301167</v>
      </c>
      <c r="G154" s="38">
        <f t="shared" si="18"/>
        <v>-1152.55994301167</v>
      </c>
      <c r="H154" s="38">
        <f t="shared" si="19"/>
        <v>174036.55139476215</v>
      </c>
      <c r="I154" s="37">
        <f>IF(I153=0,0,IF(J154&lt;Inputs!$C$10*12+1,$I$4,0))</f>
        <v>-733.7645738793761</v>
      </c>
      <c r="J154">
        <f>IF((J153+1)&lt;(Inputs!$C$10*12+1),J153+1,"")</f>
        <v>151</v>
      </c>
      <c r="K154" t="e">
        <f t="shared" si="22"/>
        <v>#VALUE!</v>
      </c>
      <c r="L154">
        <f t="shared" si="24"/>
        <v>7</v>
      </c>
      <c r="M154" t="e">
        <f t="shared" si="23"/>
        <v>#VALUE!</v>
      </c>
    </row>
    <row r="155" spans="1:13" ht="12">
      <c r="A155">
        <f>IF(E155=0,0,IF(B155=Inputs!$C$11*12,12*IRR($C$3:C155,0.001),0))</f>
        <v>0</v>
      </c>
      <c r="B155" s="36" t="e">
        <f t="shared" si="17"/>
        <v>#VALUE!</v>
      </c>
      <c r="C155" s="46" t="e">
        <f>IF(B155=Inputs!$C$11*12,D155-H155,D155)</f>
        <v>#VALUE!</v>
      </c>
      <c r="D155" s="45">
        <f t="shared" si="20"/>
      </c>
      <c r="E155" s="37">
        <f t="shared" si="21"/>
        <v>0</v>
      </c>
      <c r="F155" s="38">
        <f>Inputs!$C$8/12*H154</f>
        <v>1160.2436759650811</v>
      </c>
      <c r="G155" s="38">
        <f t="shared" si="18"/>
        <v>-1160.2436759650811</v>
      </c>
      <c r="H155" s="38">
        <f t="shared" si="19"/>
        <v>175196.79507072724</v>
      </c>
      <c r="I155" s="37">
        <f>IF(I154=0,0,IF(J155&lt;Inputs!$C$10*12+1,$I$4,0))</f>
        <v>-733.7645738793761</v>
      </c>
      <c r="J155">
        <f>IF((J154+1)&lt;(Inputs!$C$10*12+1),J154+1,"")</f>
        <v>152</v>
      </c>
      <c r="K155" t="e">
        <f t="shared" si="22"/>
        <v>#VALUE!</v>
      </c>
      <c r="L155">
        <f t="shared" si="24"/>
        <v>8</v>
      </c>
      <c r="M155" t="e">
        <f t="shared" si="23"/>
        <v>#VALUE!</v>
      </c>
    </row>
    <row r="156" spans="1:13" ht="12">
      <c r="A156">
        <f>IF(E156=0,0,IF(B156=Inputs!$C$11*12,12*IRR($C$3:C156,0.001),0))</f>
        <v>0</v>
      </c>
      <c r="B156" s="36" t="e">
        <f t="shared" si="17"/>
        <v>#VALUE!</v>
      </c>
      <c r="C156" s="46" t="e">
        <f>IF(B156=Inputs!$C$11*12,D156-H156,D156)</f>
        <v>#VALUE!</v>
      </c>
      <c r="D156" s="45">
        <f t="shared" si="20"/>
      </c>
      <c r="E156" s="37">
        <f t="shared" si="21"/>
        <v>0</v>
      </c>
      <c r="F156" s="38">
        <f>Inputs!$C$8/12*H155</f>
        <v>1167.9786338048484</v>
      </c>
      <c r="G156" s="38">
        <f t="shared" si="18"/>
        <v>-1167.9786338048484</v>
      </c>
      <c r="H156" s="38">
        <f t="shared" si="19"/>
        <v>176364.7737045321</v>
      </c>
      <c r="I156" s="37">
        <f>IF(I155=0,0,IF(J156&lt;Inputs!$C$10*12+1,$I$4,0))</f>
        <v>-733.7645738793761</v>
      </c>
      <c r="J156">
        <f>IF((J155+1)&lt;(Inputs!$C$10*12+1),J155+1,"")</f>
        <v>153</v>
      </c>
      <c r="K156" t="e">
        <f t="shared" si="22"/>
        <v>#VALUE!</v>
      </c>
      <c r="L156">
        <f t="shared" si="24"/>
        <v>9</v>
      </c>
      <c r="M156" t="e">
        <f t="shared" si="23"/>
        <v>#VALUE!</v>
      </c>
    </row>
    <row r="157" spans="1:13" ht="12">
      <c r="A157">
        <f>IF(E157=0,0,IF(B157=Inputs!$C$11*12,12*IRR($C$3:C157,0.001),0))</f>
        <v>0</v>
      </c>
      <c r="B157" s="36" t="e">
        <f t="shared" si="17"/>
        <v>#VALUE!</v>
      </c>
      <c r="C157" s="46" t="e">
        <f>IF(B157=Inputs!$C$11*12,D157-H157,D157)</f>
        <v>#VALUE!</v>
      </c>
      <c r="D157" s="45">
        <f t="shared" si="20"/>
      </c>
      <c r="E157" s="37">
        <f t="shared" si="21"/>
        <v>0</v>
      </c>
      <c r="F157" s="38">
        <f>Inputs!$C$8/12*H156</f>
        <v>1175.765158030214</v>
      </c>
      <c r="G157" s="38">
        <f t="shared" si="18"/>
        <v>-1175.765158030214</v>
      </c>
      <c r="H157" s="38">
        <f t="shared" si="19"/>
        <v>177540.5388625623</v>
      </c>
      <c r="I157" s="37">
        <f>IF(I156=0,0,IF(J157&lt;Inputs!$C$10*12+1,$I$4,0))</f>
        <v>-733.7645738793761</v>
      </c>
      <c r="J157">
        <f>IF((J156+1)&lt;(Inputs!$C$10*12+1),J156+1,"")</f>
        <v>154</v>
      </c>
      <c r="K157" t="e">
        <f t="shared" si="22"/>
        <v>#VALUE!</v>
      </c>
      <c r="L157">
        <f t="shared" si="24"/>
        <v>10</v>
      </c>
      <c r="M157" t="e">
        <f t="shared" si="23"/>
        <v>#VALUE!</v>
      </c>
    </row>
    <row r="158" spans="1:13" ht="12">
      <c r="A158">
        <f>IF(E158=0,0,IF(B158=Inputs!$C$11*12,12*IRR($C$3:C158,0.001),0))</f>
        <v>0</v>
      </c>
      <c r="B158" s="36" t="e">
        <f t="shared" si="17"/>
        <v>#VALUE!</v>
      </c>
      <c r="C158" s="46" t="e">
        <f>IF(B158=Inputs!$C$11*12,D158-H158,D158)</f>
        <v>#VALUE!</v>
      </c>
      <c r="D158" s="45">
        <f t="shared" si="20"/>
      </c>
      <c r="E158" s="37">
        <f t="shared" si="21"/>
        <v>0</v>
      </c>
      <c r="F158" s="38">
        <f>Inputs!$C$8/12*H157</f>
        <v>1183.6035924170822</v>
      </c>
      <c r="G158" s="38">
        <f t="shared" si="18"/>
        <v>-1183.6035924170822</v>
      </c>
      <c r="H158" s="38">
        <f t="shared" si="19"/>
        <v>178724.1424549794</v>
      </c>
      <c r="I158" s="37">
        <f>IF(I157=0,0,IF(J158&lt;Inputs!$C$10*12+1,$I$4,0))</f>
        <v>-733.7645738793761</v>
      </c>
      <c r="J158">
        <f>IF((J157+1)&lt;(Inputs!$C$10*12+1),J157+1,"")</f>
        <v>155</v>
      </c>
      <c r="K158" t="e">
        <f t="shared" si="22"/>
        <v>#VALUE!</v>
      </c>
      <c r="L158">
        <f t="shared" si="24"/>
        <v>11</v>
      </c>
      <c r="M158" t="e">
        <f t="shared" si="23"/>
        <v>#VALUE!</v>
      </c>
    </row>
    <row r="159" spans="1:13" ht="12">
      <c r="A159">
        <f>IF(E159=0,0,IF(B159=Inputs!$C$11*12,12*IRR($C$3:C159,0.001),0))</f>
        <v>0</v>
      </c>
      <c r="B159" s="36" t="e">
        <f t="shared" si="17"/>
        <v>#VALUE!</v>
      </c>
      <c r="C159" s="46" t="e">
        <f>IF(B159=Inputs!$C$11*12,D159-H159,D159)</f>
        <v>#VALUE!</v>
      </c>
      <c r="D159" s="45">
        <f t="shared" si="20"/>
      </c>
      <c r="E159" s="37">
        <f t="shared" si="21"/>
        <v>0</v>
      </c>
      <c r="F159" s="38">
        <f>Inputs!$C$8/12*H158</f>
        <v>1191.494283033196</v>
      </c>
      <c r="G159" s="38">
        <f t="shared" si="18"/>
        <v>-1191.494283033196</v>
      </c>
      <c r="H159" s="38">
        <f t="shared" si="19"/>
        <v>179915.63673801257</v>
      </c>
      <c r="I159" s="37">
        <f>IF(I158=0,0,IF(J159&lt;Inputs!$C$10*12+1,$I$4,0))</f>
        <v>-733.7645738793761</v>
      </c>
      <c r="J159">
        <f>IF((J158+1)&lt;(Inputs!$C$10*12+1),J158+1,"")</f>
        <v>156</v>
      </c>
      <c r="K159" t="e">
        <f t="shared" si="22"/>
        <v>#VALUE!</v>
      </c>
      <c r="L159">
        <f t="shared" si="24"/>
        <v>12</v>
      </c>
      <c r="M159" t="e">
        <f t="shared" si="23"/>
        <v>#VALUE!</v>
      </c>
    </row>
    <row r="160" spans="1:13" ht="12">
      <c r="A160">
        <f>IF(E160=0,0,IF(B160=Inputs!$C$11*12,12*IRR($C$3:C160,0.001),0))</f>
        <v>0</v>
      </c>
      <c r="B160" s="36" t="e">
        <f t="shared" si="17"/>
        <v>#VALUE!</v>
      </c>
      <c r="C160" s="46" t="e">
        <f>IF(B160=Inputs!$C$11*12,D160-H160,D160)</f>
        <v>#VALUE!</v>
      </c>
      <c r="D160" s="45">
        <f t="shared" si="20"/>
      </c>
      <c r="E160" s="37">
        <f t="shared" si="21"/>
        <v>0</v>
      </c>
      <c r="F160" s="38">
        <f>Inputs!$C$8/12*H159</f>
        <v>1199.4375782534173</v>
      </c>
      <c r="G160" s="38">
        <f t="shared" si="18"/>
        <v>-1199.4375782534173</v>
      </c>
      <c r="H160" s="38">
        <f t="shared" si="19"/>
        <v>181115.074316266</v>
      </c>
      <c r="I160" s="37">
        <f>IF(I159=0,0,IF(J160&lt;Inputs!$C$10*12+1,$I$4,0))</f>
        <v>-733.7645738793761</v>
      </c>
      <c r="J160">
        <f>IF((J159+1)&lt;(Inputs!$C$10*12+1),J159+1,"")</f>
        <v>157</v>
      </c>
      <c r="K160" t="e">
        <f t="shared" si="22"/>
        <v>#VALUE!</v>
      </c>
      <c r="L160">
        <f t="shared" si="24"/>
        <v>1</v>
      </c>
      <c r="M160" t="e">
        <f t="shared" si="23"/>
        <v>#VALUE!</v>
      </c>
    </row>
    <row r="161" spans="1:13" ht="12">
      <c r="A161">
        <f>IF(E161=0,0,IF(B161=Inputs!$C$11*12,12*IRR($C$3:C161,0.001),0))</f>
        <v>0</v>
      </c>
      <c r="B161" s="36" t="e">
        <f t="shared" si="17"/>
        <v>#VALUE!</v>
      </c>
      <c r="C161" s="46" t="e">
        <f>IF(B161=Inputs!$C$11*12,D161-H161,D161)</f>
        <v>#VALUE!</v>
      </c>
      <c r="D161" s="45">
        <f t="shared" si="20"/>
      </c>
      <c r="E161" s="37">
        <f t="shared" si="21"/>
        <v>0</v>
      </c>
      <c r="F161" s="38">
        <f>Inputs!$C$8/12*H160</f>
        <v>1207.4338287751068</v>
      </c>
      <c r="G161" s="38">
        <f t="shared" si="18"/>
        <v>-1207.4338287751068</v>
      </c>
      <c r="H161" s="38">
        <f t="shared" si="19"/>
        <v>182322.5081450411</v>
      </c>
      <c r="I161" s="37">
        <f>IF(I160=0,0,IF(J161&lt;Inputs!$C$10*12+1,$I$4,0))</f>
        <v>-733.7645738793761</v>
      </c>
      <c r="J161">
        <f>IF((J160+1)&lt;(Inputs!$C$10*12+1),J160+1,"")</f>
        <v>158</v>
      </c>
      <c r="K161" t="e">
        <f t="shared" si="22"/>
        <v>#VALUE!</v>
      </c>
      <c r="L161">
        <f t="shared" si="24"/>
        <v>2</v>
      </c>
      <c r="M161" t="e">
        <f t="shared" si="23"/>
        <v>#VALUE!</v>
      </c>
    </row>
    <row r="162" spans="1:13" ht="12">
      <c r="A162">
        <f>IF(E162=0,0,IF(B162=Inputs!$C$11*12,12*IRR($C$3:C162,0.001),0))</f>
        <v>0</v>
      </c>
      <c r="B162" s="36" t="e">
        <f t="shared" si="17"/>
        <v>#VALUE!</v>
      </c>
      <c r="C162" s="46" t="e">
        <f>IF(B162=Inputs!$C$11*12,D162-H162,D162)</f>
        <v>#VALUE!</v>
      </c>
      <c r="D162" s="45">
        <f t="shared" si="20"/>
      </c>
      <c r="E162" s="37">
        <f t="shared" si="21"/>
        <v>0</v>
      </c>
      <c r="F162" s="38">
        <f>Inputs!$C$8/12*H161</f>
        <v>1215.4833876336074</v>
      </c>
      <c r="G162" s="38">
        <f t="shared" si="18"/>
        <v>-1215.4833876336074</v>
      </c>
      <c r="H162" s="38">
        <f t="shared" si="19"/>
        <v>183537.9915326747</v>
      </c>
      <c r="I162" s="37">
        <f>IF(I161=0,0,IF(J162&lt;Inputs!$C$10*12+1,$I$4,0))</f>
        <v>-733.7645738793761</v>
      </c>
      <c r="J162">
        <f>IF((J161+1)&lt;(Inputs!$C$10*12+1),J161+1,"")</f>
        <v>159</v>
      </c>
      <c r="K162" t="e">
        <f t="shared" si="22"/>
        <v>#VALUE!</v>
      </c>
      <c r="L162">
        <f t="shared" si="24"/>
        <v>3</v>
      </c>
      <c r="M162" t="e">
        <f t="shared" si="23"/>
        <v>#VALUE!</v>
      </c>
    </row>
    <row r="163" spans="1:13" ht="12">
      <c r="A163">
        <f>IF(E163=0,0,IF(B163=Inputs!$C$11*12,12*IRR($C$3:C163,0.001),0))</f>
        <v>0</v>
      </c>
      <c r="B163" s="36" t="e">
        <f t="shared" si="17"/>
        <v>#VALUE!</v>
      </c>
      <c r="C163" s="46" t="e">
        <f>IF(B163=Inputs!$C$11*12,D163-H163,D163)</f>
        <v>#VALUE!</v>
      </c>
      <c r="D163" s="45">
        <f t="shared" si="20"/>
      </c>
      <c r="E163" s="37">
        <f t="shared" si="21"/>
        <v>0</v>
      </c>
      <c r="F163" s="38">
        <f>Inputs!$C$8/12*H162</f>
        <v>1223.5866102178313</v>
      </c>
      <c r="G163" s="38">
        <f t="shared" si="18"/>
        <v>-1223.5866102178313</v>
      </c>
      <c r="H163" s="38">
        <f t="shared" si="19"/>
        <v>184761.57814289254</v>
      </c>
      <c r="I163" s="37">
        <f>IF(I162=0,0,IF(J163&lt;Inputs!$C$10*12+1,$I$4,0))</f>
        <v>-733.7645738793761</v>
      </c>
      <c r="J163">
        <f>IF((J162+1)&lt;(Inputs!$C$10*12+1),J162+1,"")</f>
        <v>160</v>
      </c>
      <c r="K163" t="e">
        <f t="shared" si="22"/>
        <v>#VALUE!</v>
      </c>
      <c r="L163">
        <f t="shared" si="24"/>
        <v>4</v>
      </c>
      <c r="M163" t="e">
        <f t="shared" si="23"/>
        <v>#VALUE!</v>
      </c>
    </row>
    <row r="164" spans="1:13" ht="12">
      <c r="A164">
        <f>IF(E164=0,0,IF(B164=Inputs!$C$11*12,12*IRR($C$3:C164,0.001),0))</f>
        <v>0</v>
      </c>
      <c r="B164" s="36" t="e">
        <f t="shared" si="17"/>
        <v>#VALUE!</v>
      </c>
      <c r="C164" s="46" t="e">
        <f>IF(B164=Inputs!$C$11*12,D164-H164,D164)</f>
        <v>#VALUE!</v>
      </c>
      <c r="D164" s="45">
        <f t="shared" si="20"/>
      </c>
      <c r="E164" s="37">
        <f t="shared" si="21"/>
        <v>0</v>
      </c>
      <c r="F164" s="38">
        <f>Inputs!$C$8/12*H163</f>
        <v>1231.7438542859504</v>
      </c>
      <c r="G164" s="38">
        <f t="shared" si="18"/>
        <v>-1231.7438542859504</v>
      </c>
      <c r="H164" s="38">
        <f t="shared" si="19"/>
        <v>185993.3219971785</v>
      </c>
      <c r="I164" s="37">
        <f>IF(I163=0,0,IF(J164&lt;Inputs!$C$10*12+1,$I$4,0))</f>
        <v>-733.7645738793761</v>
      </c>
      <c r="J164">
        <f>IF((J163+1)&lt;(Inputs!$C$10*12+1),J163+1,"")</f>
        <v>161</v>
      </c>
      <c r="K164" t="e">
        <f t="shared" si="22"/>
        <v>#VALUE!</v>
      </c>
      <c r="L164">
        <f t="shared" si="24"/>
        <v>5</v>
      </c>
      <c r="M164" t="e">
        <f t="shared" si="23"/>
        <v>#VALUE!</v>
      </c>
    </row>
    <row r="165" spans="1:13" ht="12">
      <c r="A165">
        <f>IF(E165=0,0,IF(B165=Inputs!$C$11*12,12*IRR($C$3:C165,0.001),0))</f>
        <v>0</v>
      </c>
      <c r="B165" s="36" t="e">
        <f t="shared" si="17"/>
        <v>#VALUE!</v>
      </c>
      <c r="C165" s="46" t="e">
        <f>IF(B165=Inputs!$C$11*12,D165-H165,D165)</f>
        <v>#VALUE!</v>
      </c>
      <c r="D165" s="45">
        <f t="shared" si="20"/>
      </c>
      <c r="E165" s="37">
        <f t="shared" si="21"/>
        <v>0</v>
      </c>
      <c r="F165" s="38">
        <f>Inputs!$C$8/12*H164</f>
        <v>1239.95547998119</v>
      </c>
      <c r="G165" s="38">
        <f t="shared" si="18"/>
        <v>-1239.95547998119</v>
      </c>
      <c r="H165" s="38">
        <f t="shared" si="19"/>
        <v>187233.2774771597</v>
      </c>
      <c r="I165" s="37">
        <f>IF(I164=0,0,IF(J165&lt;Inputs!$C$10*12+1,$I$4,0))</f>
        <v>-733.7645738793761</v>
      </c>
      <c r="J165">
        <f>IF((J164+1)&lt;(Inputs!$C$10*12+1),J164+1,"")</f>
        <v>162</v>
      </c>
      <c r="K165" t="e">
        <f t="shared" si="22"/>
        <v>#VALUE!</v>
      </c>
      <c r="L165">
        <f t="shared" si="24"/>
        <v>6</v>
      </c>
      <c r="M165" t="e">
        <f t="shared" si="23"/>
        <v>#VALUE!</v>
      </c>
    </row>
    <row r="166" spans="1:13" ht="12">
      <c r="A166">
        <f>IF(E166=0,0,IF(B166=Inputs!$C$11*12,12*IRR($C$3:C166,0.001),0))</f>
        <v>0</v>
      </c>
      <c r="B166" s="36" t="e">
        <f t="shared" si="17"/>
        <v>#VALUE!</v>
      </c>
      <c r="C166" s="46" t="e">
        <f>IF(B166=Inputs!$C$11*12,D166-H166,D166)</f>
        <v>#VALUE!</v>
      </c>
      <c r="D166" s="45">
        <f t="shared" si="20"/>
      </c>
      <c r="E166" s="37">
        <f t="shared" si="21"/>
        <v>0</v>
      </c>
      <c r="F166" s="38">
        <f>Inputs!$C$8/12*H165</f>
        <v>1248.2218498477314</v>
      </c>
      <c r="G166" s="38">
        <f t="shared" si="18"/>
        <v>-1248.2218498477314</v>
      </c>
      <c r="H166" s="38">
        <f t="shared" si="19"/>
        <v>188481.49932700742</v>
      </c>
      <c r="I166" s="37">
        <f>IF(I165=0,0,IF(J166&lt;Inputs!$C$10*12+1,$I$4,0))</f>
        <v>-733.7645738793761</v>
      </c>
      <c r="J166">
        <f>IF((J165+1)&lt;(Inputs!$C$10*12+1),J165+1,"")</f>
        <v>163</v>
      </c>
      <c r="K166" t="e">
        <f t="shared" si="22"/>
        <v>#VALUE!</v>
      </c>
      <c r="L166">
        <f t="shared" si="24"/>
        <v>7</v>
      </c>
      <c r="M166" t="e">
        <f t="shared" si="23"/>
        <v>#VALUE!</v>
      </c>
    </row>
    <row r="167" spans="1:13" ht="12">
      <c r="A167">
        <f>IF(E167=0,0,IF(B167=Inputs!$C$11*12,12*IRR($C$3:C167,0.001),0))</f>
        <v>0</v>
      </c>
      <c r="B167" s="36" t="e">
        <f t="shared" si="17"/>
        <v>#VALUE!</v>
      </c>
      <c r="C167" s="46" t="e">
        <f>IF(B167=Inputs!$C$11*12,D167-H167,D167)</f>
        <v>#VALUE!</v>
      </c>
      <c r="D167" s="45">
        <f t="shared" si="20"/>
      </c>
      <c r="E167" s="37">
        <f t="shared" si="21"/>
        <v>0</v>
      </c>
      <c r="F167" s="38">
        <f>Inputs!$C$8/12*H166</f>
        <v>1256.5433288467161</v>
      </c>
      <c r="G167" s="38">
        <f t="shared" si="18"/>
        <v>-1256.5433288467161</v>
      </c>
      <c r="H167" s="38">
        <f t="shared" si="19"/>
        <v>189738.04265585414</v>
      </c>
      <c r="I167" s="37">
        <f>IF(I166=0,0,IF(J167&lt;Inputs!$C$10*12+1,$I$4,0))</f>
        <v>-733.7645738793761</v>
      </c>
      <c r="J167">
        <f>IF((J166+1)&lt;(Inputs!$C$10*12+1),J166+1,"")</f>
        <v>164</v>
      </c>
      <c r="K167" t="e">
        <f t="shared" si="22"/>
        <v>#VALUE!</v>
      </c>
      <c r="L167">
        <f t="shared" si="24"/>
        <v>8</v>
      </c>
      <c r="M167" t="e">
        <f t="shared" si="23"/>
        <v>#VALUE!</v>
      </c>
    </row>
    <row r="168" spans="1:13" ht="12">
      <c r="A168">
        <f>IF(E168=0,0,IF(B168=Inputs!$C$11*12,12*IRR($C$3:C168,0.001),0))</f>
        <v>0</v>
      </c>
      <c r="B168" s="36" t="e">
        <f t="shared" si="17"/>
        <v>#VALUE!</v>
      </c>
      <c r="C168" s="46" t="e">
        <f>IF(B168=Inputs!$C$11*12,D168-H168,D168)</f>
        <v>#VALUE!</v>
      </c>
      <c r="D168" s="45">
        <f t="shared" si="20"/>
      </c>
      <c r="E168" s="37">
        <f t="shared" si="21"/>
        <v>0</v>
      </c>
      <c r="F168" s="38">
        <f>Inputs!$C$8/12*H167</f>
        <v>1264.920284372361</v>
      </c>
      <c r="G168" s="38">
        <f t="shared" si="18"/>
        <v>-1264.920284372361</v>
      </c>
      <c r="H168" s="38">
        <f t="shared" si="19"/>
        <v>191002.96294022648</v>
      </c>
      <c r="I168" s="37">
        <f>IF(I167=0,0,IF(J168&lt;Inputs!$C$10*12+1,$I$4,0))</f>
        <v>-733.7645738793761</v>
      </c>
      <c r="J168">
        <f>IF((J167+1)&lt;(Inputs!$C$10*12+1),J167+1,"")</f>
        <v>165</v>
      </c>
      <c r="K168" t="e">
        <f t="shared" si="22"/>
        <v>#VALUE!</v>
      </c>
      <c r="L168">
        <f t="shared" si="24"/>
        <v>9</v>
      </c>
      <c r="M168" t="e">
        <f t="shared" si="23"/>
        <v>#VALUE!</v>
      </c>
    </row>
    <row r="169" spans="1:13" ht="12">
      <c r="A169">
        <f>IF(E169=0,0,IF(B169=Inputs!$C$11*12,12*IRR($C$3:C169,0.001),0))</f>
        <v>0</v>
      </c>
      <c r="B169" s="36" t="e">
        <f t="shared" si="17"/>
        <v>#VALUE!</v>
      </c>
      <c r="C169" s="46" t="e">
        <f>IF(B169=Inputs!$C$11*12,D169-H169,D169)</f>
        <v>#VALUE!</v>
      </c>
      <c r="D169" s="45">
        <f t="shared" si="20"/>
      </c>
      <c r="E169" s="37">
        <f t="shared" si="21"/>
        <v>0</v>
      </c>
      <c r="F169" s="38">
        <f>Inputs!$C$8/12*H168</f>
        <v>1273.3530862681766</v>
      </c>
      <c r="G169" s="38">
        <f t="shared" si="18"/>
        <v>-1273.3530862681766</v>
      </c>
      <c r="H169" s="38">
        <f t="shared" si="19"/>
        <v>192276.31602649466</v>
      </c>
      <c r="I169" s="37">
        <f>IF(I168=0,0,IF(J169&lt;Inputs!$C$10*12+1,$I$4,0))</f>
        <v>-733.7645738793761</v>
      </c>
      <c r="J169">
        <f>IF((J168+1)&lt;(Inputs!$C$10*12+1),J168+1,"")</f>
        <v>166</v>
      </c>
      <c r="K169" t="e">
        <f t="shared" si="22"/>
        <v>#VALUE!</v>
      </c>
      <c r="L169">
        <f t="shared" si="24"/>
        <v>10</v>
      </c>
      <c r="M169" t="e">
        <f t="shared" si="23"/>
        <v>#VALUE!</v>
      </c>
    </row>
    <row r="170" spans="1:13" ht="12">
      <c r="A170">
        <f>IF(E170=0,0,IF(B170=Inputs!$C$11*12,12*IRR($C$3:C170,0.001),0))</f>
        <v>0</v>
      </c>
      <c r="B170" s="36" t="e">
        <f t="shared" si="17"/>
        <v>#VALUE!</v>
      </c>
      <c r="C170" s="46" t="e">
        <f>IF(B170=Inputs!$C$11*12,D170-H170,D170)</f>
        <v>#VALUE!</v>
      </c>
      <c r="D170" s="45">
        <f t="shared" si="20"/>
      </c>
      <c r="E170" s="37">
        <f t="shared" si="21"/>
        <v>0</v>
      </c>
      <c r="F170" s="38">
        <f>Inputs!$C$8/12*H169</f>
        <v>1281.8421068432979</v>
      </c>
      <c r="G170" s="38">
        <f t="shared" si="18"/>
        <v>-1281.8421068432979</v>
      </c>
      <c r="H170" s="38">
        <f t="shared" si="19"/>
        <v>193558.15813333797</v>
      </c>
      <c r="I170" s="37">
        <f>IF(I169=0,0,IF(J170&lt;Inputs!$C$10*12+1,$I$4,0))</f>
        <v>-733.7645738793761</v>
      </c>
      <c r="J170">
        <f>IF((J169+1)&lt;(Inputs!$C$10*12+1),J169+1,"")</f>
        <v>167</v>
      </c>
      <c r="K170" t="e">
        <f t="shared" si="22"/>
        <v>#VALUE!</v>
      </c>
      <c r="L170">
        <f t="shared" si="24"/>
        <v>11</v>
      </c>
      <c r="M170" t="e">
        <f t="shared" si="23"/>
        <v>#VALUE!</v>
      </c>
    </row>
    <row r="171" spans="1:13" ht="12">
      <c r="A171">
        <f>IF(E171=0,0,IF(B171=Inputs!$C$11*12,12*IRR($C$3:C171,0.001),0))</f>
        <v>0</v>
      </c>
      <c r="B171" s="36" t="e">
        <f t="shared" si="17"/>
        <v>#VALUE!</v>
      </c>
      <c r="C171" s="46" t="e">
        <f>IF(B171=Inputs!$C$11*12,D171-H171,D171)</f>
        <v>#VALUE!</v>
      </c>
      <c r="D171" s="45">
        <f t="shared" si="20"/>
      </c>
      <c r="E171" s="37">
        <f t="shared" si="21"/>
        <v>0</v>
      </c>
      <c r="F171" s="38">
        <f>Inputs!$C$8/12*H170</f>
        <v>1290.3877208889198</v>
      </c>
      <c r="G171" s="38">
        <f t="shared" si="18"/>
        <v>-1290.3877208889198</v>
      </c>
      <c r="H171" s="38">
        <f t="shared" si="19"/>
        <v>194848.5458542269</v>
      </c>
      <c r="I171" s="37">
        <f>IF(I170=0,0,IF(J171&lt;Inputs!$C$10*12+1,$I$4,0))</f>
        <v>-733.7645738793761</v>
      </c>
      <c r="J171">
        <f>IF((J170+1)&lt;(Inputs!$C$10*12+1),J170+1,"")</f>
        <v>168</v>
      </c>
      <c r="K171" t="e">
        <f t="shared" si="22"/>
        <v>#VALUE!</v>
      </c>
      <c r="L171">
        <f t="shared" si="24"/>
        <v>12</v>
      </c>
      <c r="M171" t="e">
        <f t="shared" si="23"/>
        <v>#VALUE!</v>
      </c>
    </row>
    <row r="172" spans="1:13" ht="12">
      <c r="A172">
        <f>IF(E172=0,0,IF(B172=Inputs!$C$11*12,12*IRR($C$3:C172,0.001),0))</f>
        <v>0</v>
      </c>
      <c r="B172" s="36" t="e">
        <f t="shared" si="17"/>
        <v>#VALUE!</v>
      </c>
      <c r="C172" s="46" t="e">
        <f>IF(B172=Inputs!$C$11*12,D172-H172,D172)</f>
        <v>#VALUE!</v>
      </c>
      <c r="D172" s="45">
        <f t="shared" si="20"/>
      </c>
      <c r="E172" s="37">
        <f t="shared" si="21"/>
        <v>0</v>
      </c>
      <c r="F172" s="38">
        <f>Inputs!$C$8/12*H171</f>
        <v>1298.990305694846</v>
      </c>
      <c r="G172" s="38">
        <f t="shared" si="18"/>
        <v>-1298.990305694846</v>
      </c>
      <c r="H172" s="38">
        <f t="shared" si="19"/>
        <v>196147.53615992173</v>
      </c>
      <c r="I172" s="37">
        <f>IF(I171=0,0,IF(J172&lt;Inputs!$C$10*12+1,$I$4,0))</f>
        <v>-733.7645738793761</v>
      </c>
      <c r="J172">
        <f>IF((J171+1)&lt;(Inputs!$C$10*12+1),J171+1,"")</f>
        <v>169</v>
      </c>
      <c r="K172" t="e">
        <f t="shared" si="22"/>
        <v>#VALUE!</v>
      </c>
      <c r="L172">
        <f t="shared" si="24"/>
        <v>1</v>
      </c>
      <c r="M172" t="e">
        <f t="shared" si="23"/>
        <v>#VALUE!</v>
      </c>
    </row>
    <row r="173" spans="1:13" ht="12">
      <c r="A173">
        <f>IF(E173=0,0,IF(B173=Inputs!$C$11*12,12*IRR($C$3:C173,0.001),0))</f>
        <v>0</v>
      </c>
      <c r="B173" s="36" t="e">
        <f t="shared" si="17"/>
        <v>#VALUE!</v>
      </c>
      <c r="C173" s="46" t="e">
        <f>IF(B173=Inputs!$C$11*12,D173-H173,D173)</f>
        <v>#VALUE!</v>
      </c>
      <c r="D173" s="45">
        <f t="shared" si="20"/>
      </c>
      <c r="E173" s="37">
        <f t="shared" si="21"/>
        <v>0</v>
      </c>
      <c r="F173" s="38">
        <f>Inputs!$C$8/12*H172</f>
        <v>1307.6502410661449</v>
      </c>
      <c r="G173" s="38">
        <f t="shared" si="18"/>
        <v>-1307.6502410661449</v>
      </c>
      <c r="H173" s="38">
        <f t="shared" si="19"/>
        <v>197455.18640098788</v>
      </c>
      <c r="I173" s="37">
        <f>IF(I172=0,0,IF(J173&lt;Inputs!$C$10*12+1,$I$4,0))</f>
        <v>-733.7645738793761</v>
      </c>
      <c r="J173">
        <f>IF((J172+1)&lt;(Inputs!$C$10*12+1),J172+1,"")</f>
        <v>170</v>
      </c>
      <c r="K173" t="e">
        <f t="shared" si="22"/>
        <v>#VALUE!</v>
      </c>
      <c r="L173">
        <f t="shared" si="24"/>
        <v>2</v>
      </c>
      <c r="M173" t="e">
        <f t="shared" si="23"/>
        <v>#VALUE!</v>
      </c>
    </row>
    <row r="174" spans="1:13" ht="12">
      <c r="A174">
        <f>IF(E174=0,0,IF(B174=Inputs!$C$11*12,12*IRR($C$3:C174,0.001),0))</f>
        <v>0</v>
      </c>
      <c r="B174" s="36" t="e">
        <f t="shared" si="17"/>
        <v>#VALUE!</v>
      </c>
      <c r="C174" s="46" t="e">
        <f>IF(B174=Inputs!$C$11*12,D174-H174,D174)</f>
        <v>#VALUE!</v>
      </c>
      <c r="D174" s="45">
        <f t="shared" si="20"/>
      </c>
      <c r="E174" s="37">
        <f t="shared" si="21"/>
        <v>0</v>
      </c>
      <c r="F174" s="38">
        <f>Inputs!$C$8/12*H173</f>
        <v>1316.3679093399194</v>
      </c>
      <c r="G174" s="38">
        <f t="shared" si="18"/>
        <v>-1316.3679093399194</v>
      </c>
      <c r="H174" s="38">
        <f t="shared" si="19"/>
        <v>198771.5543103278</v>
      </c>
      <c r="I174" s="37">
        <f>IF(I173=0,0,IF(J174&lt;Inputs!$C$10*12+1,$I$4,0))</f>
        <v>-733.7645738793761</v>
      </c>
      <c r="J174">
        <f>IF((J173+1)&lt;(Inputs!$C$10*12+1),J173+1,"")</f>
        <v>171</v>
      </c>
      <c r="K174" t="e">
        <f t="shared" si="22"/>
        <v>#VALUE!</v>
      </c>
      <c r="L174">
        <f t="shared" si="24"/>
        <v>3</v>
      </c>
      <c r="M174" t="e">
        <f t="shared" si="23"/>
        <v>#VALUE!</v>
      </c>
    </row>
    <row r="175" spans="1:13" ht="12">
      <c r="A175">
        <f>IF(E175=0,0,IF(B175=Inputs!$C$11*12,12*IRR($C$3:C175,0.001),0))</f>
        <v>0</v>
      </c>
      <c r="B175" s="36" t="e">
        <f t="shared" si="17"/>
        <v>#VALUE!</v>
      </c>
      <c r="C175" s="46" t="e">
        <f>IF(B175=Inputs!$C$11*12,D175-H175,D175)</f>
        <v>#VALUE!</v>
      </c>
      <c r="D175" s="45">
        <f t="shared" si="20"/>
      </c>
      <c r="E175" s="37">
        <f t="shared" si="21"/>
        <v>0</v>
      </c>
      <c r="F175" s="38">
        <f>Inputs!$C$8/12*H174</f>
        <v>1325.1436954021854</v>
      </c>
      <c r="G175" s="38">
        <f t="shared" si="18"/>
        <v>-1325.1436954021854</v>
      </c>
      <c r="H175" s="38">
        <f t="shared" si="19"/>
        <v>200096.69800573</v>
      </c>
      <c r="I175" s="37">
        <f>IF(I174=0,0,IF(J175&lt;Inputs!$C$10*12+1,$I$4,0))</f>
        <v>-733.7645738793761</v>
      </c>
      <c r="J175">
        <f>IF((J174+1)&lt;(Inputs!$C$10*12+1),J174+1,"")</f>
        <v>172</v>
      </c>
      <c r="K175" t="e">
        <f t="shared" si="22"/>
        <v>#VALUE!</v>
      </c>
      <c r="L175">
        <f t="shared" si="24"/>
        <v>4</v>
      </c>
      <c r="M175" t="e">
        <f t="shared" si="23"/>
        <v>#VALUE!</v>
      </c>
    </row>
    <row r="176" spans="1:13" ht="12">
      <c r="A176">
        <f>IF(E176=0,0,IF(B176=Inputs!$C$11*12,12*IRR($C$3:C176,0.001),0))</f>
        <v>0</v>
      </c>
      <c r="B176" s="36" t="e">
        <f t="shared" si="17"/>
        <v>#VALUE!</v>
      </c>
      <c r="C176" s="46" t="e">
        <f>IF(B176=Inputs!$C$11*12,D176-H176,D176)</f>
        <v>#VALUE!</v>
      </c>
      <c r="D176" s="45">
        <f t="shared" si="20"/>
      </c>
      <c r="E176" s="37">
        <f t="shared" si="21"/>
        <v>0</v>
      </c>
      <c r="F176" s="38">
        <f>Inputs!$C$8/12*H175</f>
        <v>1333.9779867048667</v>
      </c>
      <c r="G176" s="38">
        <f t="shared" si="18"/>
        <v>-1333.9779867048667</v>
      </c>
      <c r="H176" s="38">
        <f t="shared" si="19"/>
        <v>201430.67599243487</v>
      </c>
      <c r="I176" s="37">
        <f>IF(I175=0,0,IF(J176&lt;Inputs!$C$10*12+1,$I$4,0))</f>
        <v>-733.7645738793761</v>
      </c>
      <c r="J176">
        <f>IF((J175+1)&lt;(Inputs!$C$10*12+1),J175+1,"")</f>
        <v>173</v>
      </c>
      <c r="K176" t="e">
        <f t="shared" si="22"/>
        <v>#VALUE!</v>
      </c>
      <c r="L176">
        <f t="shared" si="24"/>
        <v>5</v>
      </c>
      <c r="M176" t="e">
        <f t="shared" si="23"/>
        <v>#VALUE!</v>
      </c>
    </row>
    <row r="177" spans="1:13" ht="12">
      <c r="A177">
        <f>IF(E177=0,0,IF(B177=Inputs!$C$11*12,12*IRR($C$3:C177,0.001),0))</f>
        <v>0</v>
      </c>
      <c r="B177" s="36" t="e">
        <f t="shared" si="17"/>
        <v>#VALUE!</v>
      </c>
      <c r="C177" s="46" t="e">
        <f>IF(B177=Inputs!$C$11*12,D177-H177,D177)</f>
        <v>#VALUE!</v>
      </c>
      <c r="D177" s="45">
        <f t="shared" si="20"/>
      </c>
      <c r="E177" s="37">
        <f t="shared" si="21"/>
        <v>0</v>
      </c>
      <c r="F177" s="38">
        <f>Inputs!$C$8/12*H176</f>
        <v>1342.8711732828992</v>
      </c>
      <c r="G177" s="38">
        <f t="shared" si="18"/>
        <v>-1342.8711732828992</v>
      </c>
      <c r="H177" s="38">
        <f t="shared" si="19"/>
        <v>202773.54716571778</v>
      </c>
      <c r="I177" s="37">
        <f>IF(I176=0,0,IF(J177&lt;Inputs!$C$10*12+1,$I$4,0))</f>
        <v>-733.7645738793761</v>
      </c>
      <c r="J177">
        <f>IF((J176+1)&lt;(Inputs!$C$10*12+1),J176+1,"")</f>
        <v>174</v>
      </c>
      <c r="K177" t="e">
        <f t="shared" si="22"/>
        <v>#VALUE!</v>
      </c>
      <c r="L177">
        <f t="shared" si="24"/>
        <v>6</v>
      </c>
      <c r="M177" t="e">
        <f t="shared" si="23"/>
        <v>#VALUE!</v>
      </c>
    </row>
    <row r="178" spans="1:13" ht="12">
      <c r="A178">
        <f>IF(E178=0,0,IF(B178=Inputs!$C$11*12,12*IRR($C$3:C178,0.001),0))</f>
        <v>0</v>
      </c>
      <c r="B178" s="36" t="e">
        <f t="shared" si="17"/>
        <v>#VALUE!</v>
      </c>
      <c r="C178" s="46" t="e">
        <f>IF(B178=Inputs!$C$11*12,D178-H178,D178)</f>
        <v>#VALUE!</v>
      </c>
      <c r="D178" s="45">
        <f t="shared" si="20"/>
      </c>
      <c r="E178" s="37">
        <f t="shared" si="21"/>
        <v>0</v>
      </c>
      <c r="F178" s="38">
        <f>Inputs!$C$8/12*H177</f>
        <v>1351.823647771452</v>
      </c>
      <c r="G178" s="38">
        <f t="shared" si="18"/>
        <v>-1351.823647771452</v>
      </c>
      <c r="H178" s="38">
        <f t="shared" si="19"/>
        <v>204125.37081348922</v>
      </c>
      <c r="I178" s="37">
        <f>IF(I177=0,0,IF(J178&lt;Inputs!$C$10*12+1,$I$4,0))</f>
        <v>-733.7645738793761</v>
      </c>
      <c r="J178">
        <f>IF((J177+1)&lt;(Inputs!$C$10*12+1),J177+1,"")</f>
        <v>175</v>
      </c>
      <c r="K178" t="e">
        <f t="shared" si="22"/>
        <v>#VALUE!</v>
      </c>
      <c r="L178">
        <f t="shared" si="24"/>
        <v>7</v>
      </c>
      <c r="M178" t="e">
        <f t="shared" si="23"/>
        <v>#VALUE!</v>
      </c>
    </row>
    <row r="179" spans="1:13" ht="12">
      <c r="A179">
        <f>IF(E179=0,0,IF(B179=Inputs!$C$11*12,12*IRR($C$3:C179,0.001),0))</f>
        <v>0</v>
      </c>
      <c r="B179" s="36" t="e">
        <f t="shared" si="17"/>
        <v>#VALUE!</v>
      </c>
      <c r="C179" s="46" t="e">
        <f>IF(B179=Inputs!$C$11*12,D179-H179,D179)</f>
        <v>#VALUE!</v>
      </c>
      <c r="D179" s="45">
        <f t="shared" si="20"/>
      </c>
      <c r="E179" s="37">
        <f t="shared" si="21"/>
        <v>0</v>
      </c>
      <c r="F179" s="38">
        <f>Inputs!$C$8/12*H178</f>
        <v>1360.8358054232615</v>
      </c>
      <c r="G179" s="38">
        <f t="shared" si="18"/>
        <v>-1360.8358054232615</v>
      </c>
      <c r="H179" s="38">
        <f t="shared" si="19"/>
        <v>205486.2066189125</v>
      </c>
      <c r="I179" s="37">
        <f>IF(I178=0,0,IF(J179&lt;Inputs!$C$10*12+1,$I$4,0))</f>
        <v>-733.7645738793761</v>
      </c>
      <c r="J179">
        <f>IF((J178+1)&lt;(Inputs!$C$10*12+1),J178+1,"")</f>
        <v>176</v>
      </c>
      <c r="K179" t="e">
        <f t="shared" si="22"/>
        <v>#VALUE!</v>
      </c>
      <c r="L179">
        <f t="shared" si="24"/>
        <v>8</v>
      </c>
      <c r="M179" t="e">
        <f t="shared" si="23"/>
        <v>#VALUE!</v>
      </c>
    </row>
    <row r="180" spans="1:13" ht="12">
      <c r="A180">
        <f>IF(E180=0,0,IF(B180=Inputs!$C$11*12,12*IRR($C$3:C180,0.001),0))</f>
        <v>0</v>
      </c>
      <c r="B180" s="36" t="e">
        <f t="shared" si="17"/>
        <v>#VALUE!</v>
      </c>
      <c r="C180" s="46" t="e">
        <f>IF(B180=Inputs!$C$11*12,D180-H180,D180)</f>
        <v>#VALUE!</v>
      </c>
      <c r="D180" s="45">
        <f t="shared" si="20"/>
      </c>
      <c r="E180" s="37">
        <f t="shared" si="21"/>
        <v>0</v>
      </c>
      <c r="F180" s="38">
        <f>Inputs!$C$8/12*H179</f>
        <v>1369.9080441260833</v>
      </c>
      <c r="G180" s="38">
        <f t="shared" si="18"/>
        <v>-1369.9080441260833</v>
      </c>
      <c r="H180" s="38">
        <f t="shared" si="19"/>
        <v>206856.11466303858</v>
      </c>
      <c r="I180" s="37">
        <f>IF(I179=0,0,IF(J180&lt;Inputs!$C$10*12+1,$I$4,0))</f>
        <v>-733.7645738793761</v>
      </c>
      <c r="J180">
        <f>IF((J179+1)&lt;(Inputs!$C$10*12+1),J179+1,"")</f>
        <v>177</v>
      </c>
      <c r="K180" t="e">
        <f t="shared" si="22"/>
        <v>#VALUE!</v>
      </c>
      <c r="L180">
        <f t="shared" si="24"/>
        <v>9</v>
      </c>
      <c r="M180" t="e">
        <f t="shared" si="23"/>
        <v>#VALUE!</v>
      </c>
    </row>
    <row r="181" spans="1:13" ht="12">
      <c r="A181">
        <f>IF(E181=0,0,IF(B181=Inputs!$C$11*12,12*IRR($C$3:C181,0.001),0))</f>
        <v>0</v>
      </c>
      <c r="B181" s="36" t="e">
        <f t="shared" si="17"/>
        <v>#VALUE!</v>
      </c>
      <c r="C181" s="46" t="e">
        <f>IF(B181=Inputs!$C$11*12,D181-H181,D181)</f>
        <v>#VALUE!</v>
      </c>
      <c r="D181" s="45">
        <f t="shared" si="20"/>
      </c>
      <c r="E181" s="37">
        <f t="shared" si="21"/>
        <v>0</v>
      </c>
      <c r="F181" s="38">
        <f>Inputs!$C$8/12*H180</f>
        <v>1379.0407644202573</v>
      </c>
      <c r="G181" s="38">
        <f t="shared" si="18"/>
        <v>-1379.0407644202573</v>
      </c>
      <c r="H181" s="38">
        <f t="shared" si="19"/>
        <v>208235.15542745884</v>
      </c>
      <c r="I181" s="37">
        <f>IF(I180=0,0,IF(J181&lt;Inputs!$C$10*12+1,$I$4,0))</f>
        <v>-733.7645738793761</v>
      </c>
      <c r="J181">
        <f>IF((J180+1)&lt;(Inputs!$C$10*12+1),J180+1,"")</f>
        <v>178</v>
      </c>
      <c r="K181" t="e">
        <f t="shared" si="22"/>
        <v>#VALUE!</v>
      </c>
      <c r="L181">
        <f t="shared" si="24"/>
        <v>10</v>
      </c>
      <c r="M181" t="e">
        <f t="shared" si="23"/>
        <v>#VALUE!</v>
      </c>
    </row>
    <row r="182" spans="1:13" ht="12">
      <c r="A182">
        <f>IF(E182=0,0,IF(B182=Inputs!$C$11*12,12*IRR($C$3:C182,0.001),0))</f>
        <v>0</v>
      </c>
      <c r="B182" s="36" t="e">
        <f t="shared" si="17"/>
        <v>#VALUE!</v>
      </c>
      <c r="C182" s="46" t="e">
        <f>IF(B182=Inputs!$C$11*12,D182-H182,D182)</f>
        <v>#VALUE!</v>
      </c>
      <c r="D182" s="45">
        <f t="shared" si="20"/>
      </c>
      <c r="E182" s="37">
        <f t="shared" si="21"/>
        <v>0</v>
      </c>
      <c r="F182" s="38">
        <f>Inputs!$C$8/12*H181</f>
        <v>1388.2343695163925</v>
      </c>
      <c r="G182" s="38">
        <f t="shared" si="18"/>
        <v>-1388.2343695163925</v>
      </c>
      <c r="H182" s="38">
        <f t="shared" si="19"/>
        <v>209623.38979697524</v>
      </c>
      <c r="I182" s="37">
        <f>IF(I181=0,0,IF(J182&lt;Inputs!$C$10*12+1,$I$4,0))</f>
        <v>-733.7645738793761</v>
      </c>
      <c r="J182">
        <f>IF((J181+1)&lt;(Inputs!$C$10*12+1),J181+1,"")</f>
        <v>179</v>
      </c>
      <c r="K182" t="e">
        <f t="shared" si="22"/>
        <v>#VALUE!</v>
      </c>
      <c r="L182">
        <f t="shared" si="24"/>
        <v>11</v>
      </c>
      <c r="M182" t="e">
        <f t="shared" si="23"/>
        <v>#VALUE!</v>
      </c>
    </row>
    <row r="183" spans="1:13" ht="12">
      <c r="A183">
        <f>IF(E183=0,0,IF(B183=Inputs!$C$11*12,12*IRR($C$3:C183,0.001),0))</f>
        <v>0</v>
      </c>
      <c r="B183" s="36" t="e">
        <f t="shared" si="17"/>
        <v>#VALUE!</v>
      </c>
      <c r="C183" s="46" t="e">
        <f>IF(B183=Inputs!$C$11*12,D183-H183,D183)</f>
        <v>#VALUE!</v>
      </c>
      <c r="D183" s="45">
        <f t="shared" si="20"/>
      </c>
      <c r="E183" s="37">
        <f t="shared" si="21"/>
        <v>0</v>
      </c>
      <c r="F183" s="38">
        <f>Inputs!$C$8/12*H182</f>
        <v>1397.4892653131683</v>
      </c>
      <c r="G183" s="38">
        <f t="shared" si="18"/>
        <v>-1397.4892653131683</v>
      </c>
      <c r="H183" s="38">
        <f t="shared" si="19"/>
        <v>211020.8790622884</v>
      </c>
      <c r="I183" s="37">
        <f>IF(I182=0,0,IF(J183&lt;Inputs!$C$10*12+1,$I$4,0))</f>
        <v>-733.7645738793761</v>
      </c>
      <c r="J183">
        <f>IF((J182+1)&lt;(Inputs!$C$10*12+1),J182+1,"")</f>
        <v>180</v>
      </c>
      <c r="K183" t="e">
        <f t="shared" si="22"/>
        <v>#VALUE!</v>
      </c>
      <c r="L183">
        <f t="shared" si="24"/>
        <v>12</v>
      </c>
      <c r="M183" t="e">
        <f t="shared" si="23"/>
        <v>#VALUE!</v>
      </c>
    </row>
    <row r="184" spans="1:13" ht="12">
      <c r="A184">
        <f>IF(E184=0,0,IF(B184=Inputs!$C$11*12,12*IRR($C$3:C184,0.001),0))</f>
        <v>0</v>
      </c>
      <c r="B184" s="36" t="e">
        <f t="shared" si="17"/>
        <v>#VALUE!</v>
      </c>
      <c r="C184" s="46" t="e">
        <f>IF(B184=Inputs!$C$11*12,D184-H184,D184)</f>
        <v>#VALUE!</v>
      </c>
      <c r="D184" s="45">
        <f t="shared" si="20"/>
      </c>
      <c r="E184" s="37">
        <f t="shared" si="21"/>
        <v>0</v>
      </c>
      <c r="F184" s="38">
        <f>Inputs!$C$8/12*H183</f>
        <v>1406.8058604152561</v>
      </c>
      <c r="G184" s="38">
        <f t="shared" si="18"/>
        <v>-1406.8058604152561</v>
      </c>
      <c r="H184" s="38">
        <f t="shared" si="19"/>
        <v>212427.68492270366</v>
      </c>
      <c r="I184" s="37">
        <f>IF(I183=0,0,IF(J184&lt;Inputs!$C$10*12+1,$I$4,0))</f>
        <v>-733.7645738793761</v>
      </c>
      <c r="J184">
        <f>IF((J183+1)&lt;(Inputs!$C$10*12+1),J183+1,"")</f>
        <v>181</v>
      </c>
      <c r="K184" t="e">
        <f t="shared" si="22"/>
        <v>#VALUE!</v>
      </c>
      <c r="L184">
        <f t="shared" si="24"/>
        <v>1</v>
      </c>
      <c r="M184" t="e">
        <f t="shared" si="23"/>
        <v>#VALUE!</v>
      </c>
    </row>
    <row r="185" spans="1:13" ht="12">
      <c r="A185">
        <f>IF(E185=0,0,IF(B185=Inputs!$C$11*12,12*IRR($C$3:C185,0.001),0))</f>
        <v>0</v>
      </c>
      <c r="B185" s="36" t="e">
        <f t="shared" si="17"/>
        <v>#VALUE!</v>
      </c>
      <c r="C185" s="46" t="e">
        <f>IF(B185=Inputs!$C$11*12,D185-H185,D185)</f>
        <v>#VALUE!</v>
      </c>
      <c r="D185" s="45">
        <f t="shared" si="20"/>
      </c>
      <c r="E185" s="37">
        <f t="shared" si="21"/>
        <v>0</v>
      </c>
      <c r="F185" s="38">
        <f>Inputs!$C$8/12*H184</f>
        <v>1416.1845661513578</v>
      </c>
      <c r="G185" s="38">
        <f t="shared" si="18"/>
        <v>-1416.1845661513578</v>
      </c>
      <c r="H185" s="38">
        <f t="shared" si="19"/>
        <v>213843.869488855</v>
      </c>
      <c r="I185" s="37">
        <f>IF(I184=0,0,IF(J185&lt;Inputs!$C$10*12+1,$I$4,0))</f>
        <v>-733.7645738793761</v>
      </c>
      <c r="J185">
        <f>IF((J184+1)&lt;(Inputs!$C$10*12+1),J184+1,"")</f>
        <v>182</v>
      </c>
      <c r="K185" t="e">
        <f t="shared" si="22"/>
        <v>#VALUE!</v>
      </c>
      <c r="L185">
        <f t="shared" si="24"/>
        <v>2</v>
      </c>
      <c r="M185" t="e">
        <f t="shared" si="23"/>
        <v>#VALUE!</v>
      </c>
    </row>
    <row r="186" spans="1:13" ht="12">
      <c r="A186">
        <f>IF(E186=0,0,IF(B186=Inputs!$C$11*12,12*IRR($C$3:C186,0.001),0))</f>
        <v>0</v>
      </c>
      <c r="B186" s="36" t="e">
        <f t="shared" si="17"/>
        <v>#VALUE!</v>
      </c>
      <c r="C186" s="46" t="e">
        <f>IF(B186=Inputs!$C$11*12,D186-H186,D186)</f>
        <v>#VALUE!</v>
      </c>
      <c r="D186" s="45">
        <f t="shared" si="20"/>
      </c>
      <c r="E186" s="37">
        <f t="shared" si="21"/>
        <v>0</v>
      </c>
      <c r="F186" s="38">
        <f>Inputs!$C$8/12*H185</f>
        <v>1425.625796592367</v>
      </c>
      <c r="G186" s="38">
        <f t="shared" si="18"/>
        <v>-1425.625796592367</v>
      </c>
      <c r="H186" s="38">
        <f t="shared" si="19"/>
        <v>215269.49528544737</v>
      </c>
      <c r="I186" s="37">
        <f>IF(I185=0,0,IF(J186&lt;Inputs!$C$10*12+1,$I$4,0))</f>
        <v>-733.7645738793761</v>
      </c>
      <c r="J186">
        <f>IF((J185+1)&lt;(Inputs!$C$10*12+1),J185+1,"")</f>
        <v>183</v>
      </c>
      <c r="K186" t="e">
        <f t="shared" si="22"/>
        <v>#VALUE!</v>
      </c>
      <c r="L186">
        <f t="shared" si="24"/>
        <v>3</v>
      </c>
      <c r="M186" t="e">
        <f t="shared" si="23"/>
        <v>#VALUE!</v>
      </c>
    </row>
    <row r="187" spans="1:13" ht="12">
      <c r="A187">
        <f>IF(E187=0,0,IF(B187=Inputs!$C$11*12,12*IRR($C$3:C187,0.001),0))</f>
        <v>0</v>
      </c>
      <c r="B187" s="36" t="e">
        <f t="shared" si="17"/>
        <v>#VALUE!</v>
      </c>
      <c r="C187" s="46" t="e">
        <f>IF(B187=Inputs!$C$11*12,D187-H187,D187)</f>
        <v>#VALUE!</v>
      </c>
      <c r="D187" s="45">
        <f t="shared" si="20"/>
      </c>
      <c r="E187" s="37">
        <f t="shared" si="21"/>
        <v>0</v>
      </c>
      <c r="F187" s="38">
        <f>Inputs!$C$8/12*H186</f>
        <v>1435.1299685696492</v>
      </c>
      <c r="G187" s="38">
        <f t="shared" si="18"/>
        <v>-1435.1299685696492</v>
      </c>
      <c r="H187" s="38">
        <f t="shared" si="19"/>
        <v>216704.625254017</v>
      </c>
      <c r="I187" s="37">
        <f>IF(I186=0,0,IF(J187&lt;Inputs!$C$10*12+1,$I$4,0))</f>
        <v>-733.7645738793761</v>
      </c>
      <c r="J187">
        <f>IF((J186+1)&lt;(Inputs!$C$10*12+1),J186+1,"")</f>
        <v>184</v>
      </c>
      <c r="K187" t="e">
        <f t="shared" si="22"/>
        <v>#VALUE!</v>
      </c>
      <c r="L187">
        <f t="shared" si="24"/>
        <v>4</v>
      </c>
      <c r="M187" t="e">
        <f t="shared" si="23"/>
        <v>#VALUE!</v>
      </c>
    </row>
    <row r="188" spans="1:13" ht="12">
      <c r="A188">
        <f>IF(E188=0,0,IF(B188=Inputs!$C$11*12,12*IRR($C$3:C188,0.001),0))</f>
        <v>0</v>
      </c>
      <c r="B188" s="36" t="e">
        <f t="shared" si="17"/>
        <v>#VALUE!</v>
      </c>
      <c r="C188" s="46" t="e">
        <f>IF(B188=Inputs!$C$11*12,D188-H188,D188)</f>
        <v>#VALUE!</v>
      </c>
      <c r="D188" s="45">
        <f t="shared" si="20"/>
      </c>
      <c r="E188" s="37">
        <f t="shared" si="21"/>
        <v>0</v>
      </c>
      <c r="F188" s="38">
        <f>Inputs!$C$8/12*H187</f>
        <v>1444.6975016934468</v>
      </c>
      <c r="G188" s="38">
        <f t="shared" si="18"/>
        <v>-1444.6975016934468</v>
      </c>
      <c r="H188" s="38">
        <f t="shared" si="19"/>
        <v>218149.32275571045</v>
      </c>
      <c r="I188" s="37">
        <f>IF(I187=0,0,IF(J188&lt;Inputs!$C$10*12+1,$I$4,0))</f>
        <v>-733.7645738793761</v>
      </c>
      <c r="J188">
        <f>IF((J187+1)&lt;(Inputs!$C$10*12+1),J187+1,"")</f>
        <v>185</v>
      </c>
      <c r="K188" t="e">
        <f t="shared" si="22"/>
        <v>#VALUE!</v>
      </c>
      <c r="L188">
        <f t="shared" si="24"/>
        <v>5</v>
      </c>
      <c r="M188" t="e">
        <f t="shared" si="23"/>
        <v>#VALUE!</v>
      </c>
    </row>
    <row r="189" spans="1:13" ht="12">
      <c r="A189">
        <f>IF(E189=0,0,IF(B189=Inputs!$C$11*12,12*IRR($C$3:C189,0.001),0))</f>
        <v>0</v>
      </c>
      <c r="B189" s="36" t="e">
        <f t="shared" si="17"/>
        <v>#VALUE!</v>
      </c>
      <c r="C189" s="46" t="e">
        <f>IF(B189=Inputs!$C$11*12,D189-H189,D189)</f>
        <v>#VALUE!</v>
      </c>
      <c r="D189" s="45">
        <f t="shared" si="20"/>
      </c>
      <c r="E189" s="37">
        <f t="shared" si="21"/>
        <v>0</v>
      </c>
      <c r="F189" s="38">
        <f>Inputs!$C$8/12*H188</f>
        <v>1454.328818371403</v>
      </c>
      <c r="G189" s="38">
        <f t="shared" si="18"/>
        <v>-1454.328818371403</v>
      </c>
      <c r="H189" s="38">
        <f t="shared" si="19"/>
        <v>219603.65157408186</v>
      </c>
      <c r="I189" s="37">
        <f>IF(I188=0,0,IF(J189&lt;Inputs!$C$10*12+1,$I$4,0))</f>
        <v>-733.7645738793761</v>
      </c>
      <c r="J189">
        <f>IF((J188+1)&lt;(Inputs!$C$10*12+1),J188+1,"")</f>
        <v>186</v>
      </c>
      <c r="K189" t="e">
        <f t="shared" si="22"/>
        <v>#VALUE!</v>
      </c>
      <c r="L189">
        <f t="shared" si="24"/>
        <v>6</v>
      </c>
      <c r="M189" t="e">
        <f t="shared" si="23"/>
        <v>#VALUE!</v>
      </c>
    </row>
    <row r="190" spans="1:13" ht="12">
      <c r="A190">
        <f>IF(E190=0,0,IF(B190=Inputs!$C$11*12,12*IRR($C$3:C190,0.001),0))</f>
        <v>0</v>
      </c>
      <c r="B190" s="36" t="e">
        <f t="shared" si="17"/>
        <v>#VALUE!</v>
      </c>
      <c r="C190" s="46" t="e">
        <f>IF(B190=Inputs!$C$11*12,D190-H190,D190)</f>
        <v>#VALUE!</v>
      </c>
      <c r="D190" s="45">
        <f t="shared" si="20"/>
      </c>
      <c r="E190" s="37">
        <f t="shared" si="21"/>
        <v>0</v>
      </c>
      <c r="F190" s="38">
        <f>Inputs!$C$8/12*H189</f>
        <v>1464.0243438272125</v>
      </c>
      <c r="G190" s="38">
        <f t="shared" si="18"/>
        <v>-1464.0243438272125</v>
      </c>
      <c r="H190" s="38">
        <f t="shared" si="19"/>
        <v>221067.67591790907</v>
      </c>
      <c r="I190" s="37">
        <f>IF(I189=0,0,IF(J190&lt;Inputs!$C$10*12+1,$I$4,0))</f>
        <v>-733.7645738793761</v>
      </c>
      <c r="J190">
        <f>IF((J189+1)&lt;(Inputs!$C$10*12+1),J189+1,"")</f>
        <v>187</v>
      </c>
      <c r="K190" t="e">
        <f t="shared" si="22"/>
        <v>#VALUE!</v>
      </c>
      <c r="L190">
        <f t="shared" si="24"/>
        <v>7</v>
      </c>
      <c r="M190" t="e">
        <f t="shared" si="23"/>
        <v>#VALUE!</v>
      </c>
    </row>
    <row r="191" spans="1:13" ht="12">
      <c r="A191">
        <f>IF(E191=0,0,IF(B191=Inputs!$C$11*12,12*IRR($C$3:C191,0.001),0))</f>
        <v>0</v>
      </c>
      <c r="B191" s="36" t="e">
        <f t="shared" si="17"/>
        <v>#VALUE!</v>
      </c>
      <c r="C191" s="46" t="e">
        <f>IF(B191=Inputs!$C$11*12,D191-H191,D191)</f>
        <v>#VALUE!</v>
      </c>
      <c r="D191" s="45">
        <f t="shared" si="20"/>
      </c>
      <c r="E191" s="37">
        <f t="shared" si="21"/>
        <v>0</v>
      </c>
      <c r="F191" s="38">
        <f>Inputs!$C$8/12*H190</f>
        <v>1473.7845061193939</v>
      </c>
      <c r="G191" s="38">
        <f t="shared" si="18"/>
        <v>-1473.7845061193939</v>
      </c>
      <c r="H191" s="38">
        <f t="shared" si="19"/>
        <v>222541.46042402845</v>
      </c>
      <c r="I191" s="37">
        <f>IF(I190=0,0,IF(J191&lt;Inputs!$C$10*12+1,$I$4,0))</f>
        <v>-733.7645738793761</v>
      </c>
      <c r="J191">
        <f>IF((J190+1)&lt;(Inputs!$C$10*12+1),J190+1,"")</f>
        <v>188</v>
      </c>
      <c r="K191" t="e">
        <f t="shared" si="22"/>
        <v>#VALUE!</v>
      </c>
      <c r="L191">
        <f t="shared" si="24"/>
        <v>8</v>
      </c>
      <c r="M191" t="e">
        <f t="shared" si="23"/>
        <v>#VALUE!</v>
      </c>
    </row>
    <row r="192" spans="1:13" ht="12">
      <c r="A192">
        <f>IF(E192=0,0,IF(B192=Inputs!$C$11*12,12*IRR($C$3:C192,0.001),0))</f>
        <v>0</v>
      </c>
      <c r="B192" s="36" t="e">
        <f t="shared" si="17"/>
        <v>#VALUE!</v>
      </c>
      <c r="C192" s="46" t="e">
        <f>IF(B192=Inputs!$C$11*12,D192-H192,D192)</f>
        <v>#VALUE!</v>
      </c>
      <c r="D192" s="45">
        <f t="shared" si="20"/>
      </c>
      <c r="E192" s="37">
        <f t="shared" si="21"/>
        <v>0</v>
      </c>
      <c r="F192" s="38">
        <f>Inputs!$C$8/12*H191</f>
        <v>1483.6097361601899</v>
      </c>
      <c r="G192" s="38">
        <f t="shared" si="18"/>
        <v>-1483.6097361601899</v>
      </c>
      <c r="H192" s="38">
        <f t="shared" si="19"/>
        <v>224025.07016018865</v>
      </c>
      <c r="I192" s="37">
        <f>IF(I191=0,0,IF(J192&lt;Inputs!$C$10*12+1,$I$4,0))</f>
        <v>-733.7645738793761</v>
      </c>
      <c r="J192">
        <f>IF((J191+1)&lt;(Inputs!$C$10*12+1),J191+1,"")</f>
        <v>189</v>
      </c>
      <c r="K192" t="e">
        <f t="shared" si="22"/>
        <v>#VALUE!</v>
      </c>
      <c r="L192">
        <f t="shared" si="24"/>
        <v>9</v>
      </c>
      <c r="M192" t="e">
        <f t="shared" si="23"/>
        <v>#VALUE!</v>
      </c>
    </row>
    <row r="193" spans="1:13" ht="12">
      <c r="A193">
        <f>IF(E193=0,0,IF(B193=Inputs!$C$11*12,12*IRR($C$3:C193,0.001),0))</f>
        <v>0</v>
      </c>
      <c r="B193" s="36" t="e">
        <f t="shared" si="17"/>
        <v>#VALUE!</v>
      </c>
      <c r="C193" s="46" t="e">
        <f>IF(B193=Inputs!$C$11*12,D193-H193,D193)</f>
        <v>#VALUE!</v>
      </c>
      <c r="D193" s="45">
        <f t="shared" si="20"/>
      </c>
      <c r="E193" s="37">
        <f t="shared" si="21"/>
        <v>0</v>
      </c>
      <c r="F193" s="38">
        <f>Inputs!$C$8/12*H192</f>
        <v>1493.5004677345912</v>
      </c>
      <c r="G193" s="38">
        <f t="shared" si="18"/>
        <v>-1493.5004677345912</v>
      </c>
      <c r="H193" s="38">
        <f t="shared" si="19"/>
        <v>225518.57062792324</v>
      </c>
      <c r="I193" s="37">
        <f>IF(I192=0,0,IF(J193&lt;Inputs!$C$10*12+1,$I$4,0))</f>
        <v>-733.7645738793761</v>
      </c>
      <c r="J193">
        <f>IF((J192+1)&lt;(Inputs!$C$10*12+1),J192+1,"")</f>
        <v>190</v>
      </c>
      <c r="K193" t="e">
        <f t="shared" si="22"/>
        <v>#VALUE!</v>
      </c>
      <c r="L193">
        <f t="shared" si="24"/>
        <v>10</v>
      </c>
      <c r="M193" t="e">
        <f t="shared" si="23"/>
        <v>#VALUE!</v>
      </c>
    </row>
    <row r="194" spans="1:13" ht="12">
      <c r="A194">
        <f>IF(E194=0,0,IF(B194=Inputs!$C$11*12,12*IRR($C$3:C194,0.001),0))</f>
        <v>0</v>
      </c>
      <c r="B194" s="36" t="e">
        <f t="shared" si="17"/>
        <v>#VALUE!</v>
      </c>
      <c r="C194" s="46" t="e">
        <f>IF(B194=Inputs!$C$11*12,D194-H194,D194)</f>
        <v>#VALUE!</v>
      </c>
      <c r="D194" s="45">
        <f t="shared" si="20"/>
      </c>
      <c r="E194" s="37">
        <f t="shared" si="21"/>
        <v>0</v>
      </c>
      <c r="F194" s="38">
        <f>Inputs!$C$8/12*H193</f>
        <v>1503.4571375194885</v>
      </c>
      <c r="G194" s="38">
        <f t="shared" si="18"/>
        <v>-1503.4571375194885</v>
      </c>
      <c r="H194" s="38">
        <f t="shared" si="19"/>
        <v>227022.02776544273</v>
      </c>
      <c r="I194" s="37">
        <f>IF(I193=0,0,IF(J194&lt;Inputs!$C$10*12+1,$I$4,0))</f>
        <v>-733.7645738793761</v>
      </c>
      <c r="J194">
        <f>IF((J193+1)&lt;(Inputs!$C$10*12+1),J193+1,"")</f>
        <v>191</v>
      </c>
      <c r="K194" t="e">
        <f t="shared" si="22"/>
        <v>#VALUE!</v>
      </c>
      <c r="L194">
        <f t="shared" si="24"/>
        <v>11</v>
      </c>
      <c r="M194" t="e">
        <f t="shared" si="23"/>
        <v>#VALUE!</v>
      </c>
    </row>
    <row r="195" spans="1:13" ht="12">
      <c r="A195">
        <f>IF(E195=0,0,IF(B195=Inputs!$C$11*12,12*IRR($C$3:C195,0.001),0))</f>
        <v>0</v>
      </c>
      <c r="B195" s="36" t="e">
        <f t="shared" si="17"/>
        <v>#VALUE!</v>
      </c>
      <c r="C195" s="46" t="e">
        <f>IF(B195=Inputs!$C$11*12,D195-H195,D195)</f>
        <v>#VALUE!</v>
      </c>
      <c r="D195" s="45">
        <f t="shared" si="20"/>
      </c>
      <c r="E195" s="37">
        <f t="shared" si="21"/>
        <v>0</v>
      </c>
      <c r="F195" s="38">
        <f>Inputs!$C$8/12*H194</f>
        <v>1513.4801851029517</v>
      </c>
      <c r="G195" s="38">
        <f t="shared" si="18"/>
        <v>-1513.4801851029517</v>
      </c>
      <c r="H195" s="38">
        <f t="shared" si="19"/>
        <v>228535.5079505457</v>
      </c>
      <c r="I195" s="37">
        <f>IF(I194=0,0,IF(J195&lt;Inputs!$C$10*12+1,$I$4,0))</f>
        <v>-733.7645738793761</v>
      </c>
      <c r="J195">
        <f>IF((J194+1)&lt;(Inputs!$C$10*12+1),J194+1,"")</f>
        <v>192</v>
      </c>
      <c r="K195" t="e">
        <f t="shared" si="22"/>
        <v>#VALUE!</v>
      </c>
      <c r="L195">
        <f t="shared" si="24"/>
        <v>12</v>
      </c>
      <c r="M195" t="e">
        <f t="shared" si="23"/>
        <v>#VALUE!</v>
      </c>
    </row>
    <row r="196" spans="1:13" ht="12">
      <c r="A196">
        <f>IF(E196=0,0,IF(B196=Inputs!$C$11*12,12*IRR($C$3:C196,0.001),0))</f>
        <v>0</v>
      </c>
      <c r="B196" s="36" t="e">
        <f t="shared" si="17"/>
        <v>#VALUE!</v>
      </c>
      <c r="C196" s="46" t="e">
        <f>IF(B196=Inputs!$C$11*12,D196-H196,D196)</f>
        <v>#VALUE!</v>
      </c>
      <c r="D196" s="45">
        <f t="shared" si="20"/>
      </c>
      <c r="E196" s="37">
        <f t="shared" si="21"/>
        <v>0</v>
      </c>
      <c r="F196" s="38">
        <f>Inputs!$C$8/12*H195</f>
        <v>1523.5700530036381</v>
      </c>
      <c r="G196" s="38">
        <f t="shared" si="18"/>
        <v>-1523.5700530036381</v>
      </c>
      <c r="H196" s="38">
        <f t="shared" si="19"/>
        <v>230059.07800354934</v>
      </c>
      <c r="I196" s="37">
        <f>IF(I195=0,0,IF(J196&lt;Inputs!$C$10*12+1,$I$4,0))</f>
        <v>-733.7645738793761</v>
      </c>
      <c r="J196">
        <f>IF((J195+1)&lt;(Inputs!$C$10*12+1),J195+1,"")</f>
        <v>193</v>
      </c>
      <c r="K196" t="e">
        <f t="shared" si="22"/>
        <v>#VALUE!</v>
      </c>
      <c r="L196">
        <f t="shared" si="24"/>
        <v>1</v>
      </c>
      <c r="M196" t="e">
        <f t="shared" si="23"/>
        <v>#VALUE!</v>
      </c>
    </row>
    <row r="197" spans="1:13" ht="12">
      <c r="A197">
        <f>IF(E197=0,0,IF(B197=Inputs!$C$11*12,12*IRR($C$3:C197,0.001),0))</f>
        <v>0</v>
      </c>
      <c r="B197" s="36" t="e">
        <f aca="true" t="shared" si="25" ref="B197:B260">M197</f>
        <v>#VALUE!</v>
      </c>
      <c r="C197" s="46" t="e">
        <f>IF(B197=Inputs!$C$11*12,D197-H197,D197)</f>
        <v>#VALUE!</v>
      </c>
      <c r="D197" s="45">
        <f t="shared" si="20"/>
      </c>
      <c r="E197" s="37">
        <f t="shared" si="21"/>
        <v>0</v>
      </c>
      <c r="F197" s="38">
        <f>Inputs!$C$8/12*H196</f>
        <v>1533.727186690329</v>
      </c>
      <c r="G197" s="38">
        <f aca="true" t="shared" si="26" ref="G197:G260">-E197-F197</f>
        <v>-1533.727186690329</v>
      </c>
      <c r="H197" s="38">
        <f aca="true" t="shared" si="27" ref="H197:H260">H196-G197</f>
        <v>231592.80519023965</v>
      </c>
      <c r="I197" s="37">
        <f>IF(I196=0,0,IF(J197&lt;Inputs!$C$10*12+1,$I$4,0))</f>
        <v>-733.7645738793761</v>
      </c>
      <c r="J197">
        <f>IF((J196+1)&lt;(Inputs!$C$10*12+1),J196+1,"")</f>
        <v>194</v>
      </c>
      <c r="K197" t="e">
        <f t="shared" si="22"/>
        <v>#VALUE!</v>
      </c>
      <c r="L197">
        <f t="shared" si="24"/>
        <v>2</v>
      </c>
      <c r="M197" t="e">
        <f t="shared" si="23"/>
        <v>#VALUE!</v>
      </c>
    </row>
    <row r="198" spans="1:13" ht="12">
      <c r="A198">
        <f>IF(E198=0,0,IF(B198=Inputs!$C$11*12,12*IRR($C$3:C198,0.001),0))</f>
        <v>0</v>
      </c>
      <c r="B198" s="36" t="e">
        <f t="shared" si="25"/>
        <v>#VALUE!</v>
      </c>
      <c r="C198" s="46" t="e">
        <f>IF(B198=Inputs!$C$11*12,D198-H198,D198)</f>
        <v>#VALUE!</v>
      </c>
      <c r="D198" s="45">
        <f aca="true" t="shared" si="28" ref="D198:D261">IF(E198=0,"",E198)</f>
      </c>
      <c r="E198" s="37">
        <f aca="true" t="shared" si="29" ref="E198:E261">IF(E197=0,0,(IF(B198="",0,$E$4)))</f>
        <v>0</v>
      </c>
      <c r="F198" s="38">
        <f>Inputs!$C$8/12*H197</f>
        <v>1543.9520346015977</v>
      </c>
      <c r="G198" s="38">
        <f t="shared" si="26"/>
        <v>-1543.9520346015977</v>
      </c>
      <c r="H198" s="38">
        <f t="shared" si="27"/>
        <v>233136.75722484125</v>
      </c>
      <c r="I198" s="37">
        <f>IF(I197=0,0,IF(J198&lt;Inputs!$C$10*12+1,$I$4,0))</f>
        <v>-733.7645738793761</v>
      </c>
      <c r="J198">
        <f>IF((J197+1)&lt;(Inputs!$C$10*12+1),J197+1,"")</f>
        <v>195</v>
      </c>
      <c r="K198" t="e">
        <f aca="true" t="shared" si="30" ref="K198:K261">IF(M198="","",IF(L198=1,K197+1,K197))</f>
        <v>#VALUE!</v>
      </c>
      <c r="L198">
        <f t="shared" si="24"/>
        <v>3</v>
      </c>
      <c r="M198" t="e">
        <f aca="true" t="shared" si="31" ref="M198:M261">IF((M197+1)&lt;$N$3,M197+1,"")</f>
        <v>#VALUE!</v>
      </c>
    </row>
    <row r="199" spans="1:13" ht="12">
      <c r="A199">
        <f>IF(E199=0,0,IF(B199=Inputs!$C$11*12,12*IRR($C$3:C199,0.001),0))</f>
        <v>0</v>
      </c>
      <c r="B199" s="36" t="e">
        <f t="shared" si="25"/>
        <v>#VALUE!</v>
      </c>
      <c r="C199" s="46" t="e">
        <f>IF(B199=Inputs!$C$11*12,D199-H199,D199)</f>
        <v>#VALUE!</v>
      </c>
      <c r="D199" s="45">
        <f t="shared" si="28"/>
      </c>
      <c r="E199" s="37">
        <f t="shared" si="29"/>
        <v>0</v>
      </c>
      <c r="F199" s="38">
        <f>Inputs!$C$8/12*H198</f>
        <v>1554.2450481656085</v>
      </c>
      <c r="G199" s="38">
        <f t="shared" si="26"/>
        <v>-1554.2450481656085</v>
      </c>
      <c r="H199" s="38">
        <f t="shared" si="27"/>
        <v>234691.00227300686</v>
      </c>
      <c r="I199" s="37">
        <f>IF(I198=0,0,IF(J199&lt;Inputs!$C$10*12+1,$I$4,0))</f>
        <v>-733.7645738793761</v>
      </c>
      <c r="J199">
        <f>IF((J198+1)&lt;(Inputs!$C$10*12+1),J198+1,"")</f>
        <v>196</v>
      </c>
      <c r="K199" t="e">
        <f t="shared" si="30"/>
        <v>#VALUE!</v>
      </c>
      <c r="L199">
        <f t="shared" si="24"/>
        <v>4</v>
      </c>
      <c r="M199" t="e">
        <f t="shared" si="31"/>
        <v>#VALUE!</v>
      </c>
    </row>
    <row r="200" spans="1:13" ht="12">
      <c r="A200">
        <f>IF(E200=0,0,IF(B200=Inputs!$C$11*12,12*IRR($C$3:C200,0.001),0))</f>
        <v>0</v>
      </c>
      <c r="B200" s="36" t="e">
        <f t="shared" si="25"/>
        <v>#VALUE!</v>
      </c>
      <c r="C200" s="46" t="e">
        <f>IF(B200=Inputs!$C$11*12,D200-H200,D200)</f>
        <v>#VALUE!</v>
      </c>
      <c r="D200" s="45">
        <f t="shared" si="28"/>
      </c>
      <c r="E200" s="37">
        <f t="shared" si="29"/>
        <v>0</v>
      </c>
      <c r="F200" s="38">
        <f>Inputs!$C$8/12*H199</f>
        <v>1564.6066818200459</v>
      </c>
      <c r="G200" s="38">
        <f t="shared" si="26"/>
        <v>-1564.6066818200459</v>
      </c>
      <c r="H200" s="38">
        <f t="shared" si="27"/>
        <v>236255.6089548269</v>
      </c>
      <c r="I200" s="37">
        <f>IF(I199=0,0,IF(J200&lt;Inputs!$C$10*12+1,$I$4,0))</f>
        <v>-733.7645738793761</v>
      </c>
      <c r="J200">
        <f>IF((J199+1)&lt;(Inputs!$C$10*12+1),J199+1,"")</f>
        <v>197</v>
      </c>
      <c r="K200" t="e">
        <f t="shared" si="30"/>
        <v>#VALUE!</v>
      </c>
      <c r="L200">
        <f t="shared" si="24"/>
        <v>5</v>
      </c>
      <c r="M200" t="e">
        <f t="shared" si="31"/>
        <v>#VALUE!</v>
      </c>
    </row>
    <row r="201" spans="1:13" ht="12">
      <c r="A201">
        <f>IF(E201=0,0,IF(B201=Inputs!$C$11*12,12*IRR($C$3:C201,0.001),0))</f>
        <v>0</v>
      </c>
      <c r="B201" s="36" t="e">
        <f t="shared" si="25"/>
        <v>#VALUE!</v>
      </c>
      <c r="C201" s="46" t="e">
        <f>IF(B201=Inputs!$C$11*12,D201-H201,D201)</f>
        <v>#VALUE!</v>
      </c>
      <c r="D201" s="45">
        <f t="shared" si="28"/>
      </c>
      <c r="E201" s="37">
        <f t="shared" si="29"/>
        <v>0</v>
      </c>
      <c r="F201" s="38">
        <f>Inputs!$C$8/12*H200</f>
        <v>1575.0373930321794</v>
      </c>
      <c r="G201" s="38">
        <f t="shared" si="26"/>
        <v>-1575.0373930321794</v>
      </c>
      <c r="H201" s="38">
        <f t="shared" si="27"/>
        <v>237830.64634785906</v>
      </c>
      <c r="I201" s="37">
        <f>IF(I200=0,0,IF(J201&lt;Inputs!$C$10*12+1,$I$4,0))</f>
        <v>-733.7645738793761</v>
      </c>
      <c r="J201">
        <f>IF((J200+1)&lt;(Inputs!$C$10*12+1),J200+1,"")</f>
        <v>198</v>
      </c>
      <c r="K201" t="e">
        <f t="shared" si="30"/>
        <v>#VALUE!</v>
      </c>
      <c r="L201">
        <f t="shared" si="24"/>
        <v>6</v>
      </c>
      <c r="M201" t="e">
        <f t="shared" si="31"/>
        <v>#VALUE!</v>
      </c>
    </row>
    <row r="202" spans="1:13" ht="12">
      <c r="A202">
        <f>IF(E202=0,0,IF(B202=Inputs!$C$11*12,12*IRR($C$3:C202,0.001),0))</f>
        <v>0</v>
      </c>
      <c r="B202" s="36" t="e">
        <f t="shared" si="25"/>
        <v>#VALUE!</v>
      </c>
      <c r="C202" s="46" t="e">
        <f>IF(B202=Inputs!$C$11*12,D202-H202,D202)</f>
        <v>#VALUE!</v>
      </c>
      <c r="D202" s="45">
        <f t="shared" si="28"/>
      </c>
      <c r="E202" s="37">
        <f t="shared" si="29"/>
        <v>0</v>
      </c>
      <c r="F202" s="38">
        <f>Inputs!$C$8/12*H201</f>
        <v>1585.5376423190605</v>
      </c>
      <c r="G202" s="38">
        <f t="shared" si="26"/>
        <v>-1585.5376423190605</v>
      </c>
      <c r="H202" s="38">
        <f t="shared" si="27"/>
        <v>239416.1839901781</v>
      </c>
      <c r="I202" s="37">
        <f>IF(I201=0,0,IF(J202&lt;Inputs!$C$10*12+1,$I$4,0))</f>
        <v>-733.7645738793761</v>
      </c>
      <c r="J202">
        <f>IF((J201+1)&lt;(Inputs!$C$10*12+1),J201+1,"")</f>
        <v>199</v>
      </c>
      <c r="K202" t="e">
        <f t="shared" si="30"/>
        <v>#VALUE!</v>
      </c>
      <c r="L202">
        <f t="shared" si="24"/>
        <v>7</v>
      </c>
      <c r="M202" t="e">
        <f t="shared" si="31"/>
        <v>#VALUE!</v>
      </c>
    </row>
    <row r="203" spans="1:13" ht="12">
      <c r="A203">
        <f>IF(E203=0,0,IF(B203=Inputs!$C$11*12,12*IRR($C$3:C203,0.001),0))</f>
        <v>0</v>
      </c>
      <c r="B203" s="36" t="e">
        <f t="shared" si="25"/>
        <v>#VALUE!</v>
      </c>
      <c r="C203" s="46" t="e">
        <f>IF(B203=Inputs!$C$11*12,D203-H203,D203)</f>
        <v>#VALUE!</v>
      </c>
      <c r="D203" s="45">
        <f t="shared" si="28"/>
      </c>
      <c r="E203" s="37">
        <f t="shared" si="29"/>
        <v>0</v>
      </c>
      <c r="F203" s="38">
        <f>Inputs!$C$8/12*H202</f>
        <v>1596.1078932678543</v>
      </c>
      <c r="G203" s="38">
        <f t="shared" si="26"/>
        <v>-1596.1078932678543</v>
      </c>
      <c r="H203" s="38">
        <f t="shared" si="27"/>
        <v>241012.29188344596</v>
      </c>
      <c r="I203" s="37">
        <f>IF(I202=0,0,IF(J203&lt;Inputs!$C$10*12+1,$I$4,0))</f>
        <v>-733.7645738793761</v>
      </c>
      <c r="J203">
        <f>IF((J202+1)&lt;(Inputs!$C$10*12+1),J202+1,"")</f>
        <v>200</v>
      </c>
      <c r="K203" t="e">
        <f t="shared" si="30"/>
        <v>#VALUE!</v>
      </c>
      <c r="L203">
        <f t="shared" si="24"/>
        <v>8</v>
      </c>
      <c r="M203" t="e">
        <f t="shared" si="31"/>
        <v>#VALUE!</v>
      </c>
    </row>
    <row r="204" spans="1:13" ht="12">
      <c r="A204">
        <f>IF(E204=0,0,IF(B204=Inputs!$C$11*12,12*IRR($C$3:C204,0.001),0))</f>
        <v>0</v>
      </c>
      <c r="B204" s="36" t="e">
        <f t="shared" si="25"/>
        <v>#VALUE!</v>
      </c>
      <c r="C204" s="46" t="e">
        <f>IF(B204=Inputs!$C$11*12,D204-H204,D204)</f>
        <v>#VALUE!</v>
      </c>
      <c r="D204" s="45">
        <f t="shared" si="28"/>
      </c>
      <c r="E204" s="37">
        <f t="shared" si="29"/>
        <v>0</v>
      </c>
      <c r="F204" s="38">
        <f>Inputs!$C$8/12*H203</f>
        <v>1606.7486125563064</v>
      </c>
      <c r="G204" s="38">
        <f t="shared" si="26"/>
        <v>-1606.7486125563064</v>
      </c>
      <c r="H204" s="38">
        <f t="shared" si="27"/>
        <v>242619.04049600227</v>
      </c>
      <c r="I204" s="37">
        <f>IF(I203=0,0,IF(J204&lt;Inputs!$C$10*12+1,$I$4,0))</f>
        <v>-733.7645738793761</v>
      </c>
      <c r="J204">
        <f>IF((J203+1)&lt;(Inputs!$C$10*12+1),J203+1,"")</f>
        <v>201</v>
      </c>
      <c r="K204" t="e">
        <f t="shared" si="30"/>
        <v>#VALUE!</v>
      </c>
      <c r="L204">
        <f t="shared" si="24"/>
        <v>9</v>
      </c>
      <c r="M204" t="e">
        <f t="shared" si="31"/>
        <v>#VALUE!</v>
      </c>
    </row>
    <row r="205" spans="1:13" ht="12">
      <c r="A205">
        <f>IF(E205=0,0,IF(B205=Inputs!$C$11*12,12*IRR($C$3:C205,0.001),0))</f>
        <v>0</v>
      </c>
      <c r="B205" s="36" t="e">
        <f t="shared" si="25"/>
        <v>#VALUE!</v>
      </c>
      <c r="C205" s="46" t="e">
        <f>IF(B205=Inputs!$C$11*12,D205-H205,D205)</f>
        <v>#VALUE!</v>
      </c>
      <c r="D205" s="45">
        <f t="shared" si="28"/>
      </c>
      <c r="E205" s="37">
        <f t="shared" si="29"/>
        <v>0</v>
      </c>
      <c r="F205" s="38">
        <f>Inputs!$C$8/12*H204</f>
        <v>1617.4602699733487</v>
      </c>
      <c r="G205" s="38">
        <f t="shared" si="26"/>
        <v>-1617.4602699733487</v>
      </c>
      <c r="H205" s="38">
        <f t="shared" si="27"/>
        <v>244236.50076597562</v>
      </c>
      <c r="I205" s="37">
        <f>IF(I204=0,0,IF(J205&lt;Inputs!$C$10*12+1,$I$4,0))</f>
        <v>-733.7645738793761</v>
      </c>
      <c r="J205">
        <f>IF((J204+1)&lt;(Inputs!$C$10*12+1),J204+1,"")</f>
        <v>202</v>
      </c>
      <c r="K205" t="e">
        <f t="shared" si="30"/>
        <v>#VALUE!</v>
      </c>
      <c r="L205">
        <f t="shared" si="24"/>
        <v>10</v>
      </c>
      <c r="M205" t="e">
        <f t="shared" si="31"/>
        <v>#VALUE!</v>
      </c>
    </row>
    <row r="206" spans="1:13" ht="12">
      <c r="A206">
        <f>IF(E206=0,0,IF(B206=Inputs!$C$11*12,12*IRR($C$3:C206,0.001),0))</f>
        <v>0</v>
      </c>
      <c r="B206" s="36" t="e">
        <f t="shared" si="25"/>
        <v>#VALUE!</v>
      </c>
      <c r="C206" s="46" t="e">
        <f>IF(B206=Inputs!$C$11*12,D206-H206,D206)</f>
        <v>#VALUE!</v>
      </c>
      <c r="D206" s="45">
        <f t="shared" si="28"/>
      </c>
      <c r="E206" s="37">
        <f t="shared" si="29"/>
        <v>0</v>
      </c>
      <c r="F206" s="38">
        <f>Inputs!$C$8/12*H205</f>
        <v>1628.2433384398375</v>
      </c>
      <c r="G206" s="38">
        <f t="shared" si="26"/>
        <v>-1628.2433384398375</v>
      </c>
      <c r="H206" s="38">
        <f t="shared" si="27"/>
        <v>245864.74410441547</v>
      </c>
      <c r="I206" s="37">
        <f>IF(I205=0,0,IF(J206&lt;Inputs!$C$10*12+1,$I$4,0))</f>
        <v>-733.7645738793761</v>
      </c>
      <c r="J206">
        <f>IF((J205+1)&lt;(Inputs!$C$10*12+1),J205+1,"")</f>
        <v>203</v>
      </c>
      <c r="K206" t="e">
        <f t="shared" si="30"/>
        <v>#VALUE!</v>
      </c>
      <c r="L206">
        <f t="shared" si="24"/>
        <v>11</v>
      </c>
      <c r="M206" t="e">
        <f t="shared" si="31"/>
        <v>#VALUE!</v>
      </c>
    </row>
    <row r="207" spans="1:13" ht="12">
      <c r="A207">
        <f>IF(E207=0,0,IF(B207=Inputs!$C$11*12,12*IRR($C$3:C207,0.001),0))</f>
        <v>0</v>
      </c>
      <c r="B207" s="36" t="e">
        <f t="shared" si="25"/>
        <v>#VALUE!</v>
      </c>
      <c r="C207" s="46" t="e">
        <f>IF(B207=Inputs!$C$11*12,D207-H207,D207)</f>
        <v>#VALUE!</v>
      </c>
      <c r="D207" s="45">
        <f t="shared" si="28"/>
      </c>
      <c r="E207" s="37">
        <f t="shared" si="29"/>
        <v>0</v>
      </c>
      <c r="F207" s="38">
        <f>Inputs!$C$8/12*H206</f>
        <v>1639.0982940294366</v>
      </c>
      <c r="G207" s="38">
        <f t="shared" si="26"/>
        <v>-1639.0982940294366</v>
      </c>
      <c r="H207" s="38">
        <f t="shared" si="27"/>
        <v>247503.84239844492</v>
      </c>
      <c r="I207" s="37">
        <f>IF(I206=0,0,IF(J207&lt;Inputs!$C$10*12+1,$I$4,0))</f>
        <v>-733.7645738793761</v>
      </c>
      <c r="J207">
        <f>IF((J206+1)&lt;(Inputs!$C$10*12+1),J206+1,"")</f>
        <v>204</v>
      </c>
      <c r="K207" t="e">
        <f t="shared" si="30"/>
        <v>#VALUE!</v>
      </c>
      <c r="L207">
        <f t="shared" si="24"/>
        <v>12</v>
      </c>
      <c r="M207" t="e">
        <f t="shared" si="31"/>
        <v>#VALUE!</v>
      </c>
    </row>
    <row r="208" spans="1:13" ht="12">
      <c r="A208">
        <f>IF(E208=0,0,IF(B208=Inputs!$C$11*12,12*IRR($C$3:C208,0.001),0))</f>
        <v>0</v>
      </c>
      <c r="B208" s="36" t="e">
        <f t="shared" si="25"/>
        <v>#VALUE!</v>
      </c>
      <c r="C208" s="46" t="e">
        <f>IF(B208=Inputs!$C$11*12,D208-H208,D208)</f>
        <v>#VALUE!</v>
      </c>
      <c r="D208" s="45">
        <f t="shared" si="28"/>
      </c>
      <c r="E208" s="37">
        <f t="shared" si="29"/>
        <v>0</v>
      </c>
      <c r="F208" s="38">
        <f>Inputs!$C$8/12*H207</f>
        <v>1650.0256159896328</v>
      </c>
      <c r="G208" s="38">
        <f t="shared" si="26"/>
        <v>-1650.0256159896328</v>
      </c>
      <c r="H208" s="38">
        <f t="shared" si="27"/>
        <v>249153.86801443456</v>
      </c>
      <c r="I208" s="37">
        <f>IF(I207=0,0,IF(J208&lt;Inputs!$C$10*12+1,$I$4,0))</f>
        <v>-733.7645738793761</v>
      </c>
      <c r="J208">
        <f>IF((J207+1)&lt;(Inputs!$C$10*12+1),J207+1,"")</f>
        <v>205</v>
      </c>
      <c r="K208" t="e">
        <f t="shared" si="30"/>
        <v>#VALUE!</v>
      </c>
      <c r="L208">
        <f t="shared" si="24"/>
        <v>1</v>
      </c>
      <c r="M208" t="e">
        <f t="shared" si="31"/>
        <v>#VALUE!</v>
      </c>
    </row>
    <row r="209" spans="1:13" ht="12">
      <c r="A209">
        <f>IF(E209=0,0,IF(B209=Inputs!$C$11*12,12*IRR($C$3:C209,0.001),0))</f>
        <v>0</v>
      </c>
      <c r="B209" s="36" t="e">
        <f t="shared" si="25"/>
        <v>#VALUE!</v>
      </c>
      <c r="C209" s="46" t="e">
        <f>IF(B209=Inputs!$C$11*12,D209-H209,D209)</f>
        <v>#VALUE!</v>
      </c>
      <c r="D209" s="45">
        <f t="shared" si="28"/>
      </c>
      <c r="E209" s="37">
        <f t="shared" si="29"/>
        <v>0</v>
      </c>
      <c r="F209" s="38">
        <f>Inputs!$C$8/12*H208</f>
        <v>1661.025786762897</v>
      </c>
      <c r="G209" s="38">
        <f t="shared" si="26"/>
        <v>-1661.025786762897</v>
      </c>
      <c r="H209" s="38">
        <f t="shared" si="27"/>
        <v>250814.89380119747</v>
      </c>
      <c r="I209" s="37">
        <f>IF(I208=0,0,IF(J209&lt;Inputs!$C$10*12+1,$I$4,0))</f>
        <v>-733.7645738793761</v>
      </c>
      <c r="J209">
        <f>IF((J208+1)&lt;(Inputs!$C$10*12+1),J208+1,"")</f>
        <v>206</v>
      </c>
      <c r="K209" t="e">
        <f t="shared" si="30"/>
        <v>#VALUE!</v>
      </c>
      <c r="L209">
        <f t="shared" si="24"/>
        <v>2</v>
      </c>
      <c r="M209" t="e">
        <f t="shared" si="31"/>
        <v>#VALUE!</v>
      </c>
    </row>
    <row r="210" spans="1:13" ht="12">
      <c r="A210">
        <f>IF(E210=0,0,IF(B210=Inputs!$C$11*12,12*IRR($C$3:C210,0.001),0))</f>
        <v>0</v>
      </c>
      <c r="B210" s="36" t="e">
        <f t="shared" si="25"/>
        <v>#VALUE!</v>
      </c>
      <c r="C210" s="46" t="e">
        <f>IF(B210=Inputs!$C$11*12,D210-H210,D210)</f>
        <v>#VALUE!</v>
      </c>
      <c r="D210" s="45">
        <f t="shared" si="28"/>
      </c>
      <c r="E210" s="37">
        <f t="shared" si="29"/>
        <v>0</v>
      </c>
      <c r="F210" s="38">
        <f>Inputs!$C$8/12*H209</f>
        <v>1672.0992920079832</v>
      </c>
      <c r="G210" s="38">
        <f t="shared" si="26"/>
        <v>-1672.0992920079832</v>
      </c>
      <c r="H210" s="38">
        <f t="shared" si="27"/>
        <v>252486.99309320544</v>
      </c>
      <c r="I210" s="37">
        <f>IF(I209=0,0,IF(J210&lt;Inputs!$C$10*12+1,$I$4,0))</f>
        <v>-733.7645738793761</v>
      </c>
      <c r="J210">
        <f>IF((J209+1)&lt;(Inputs!$C$10*12+1),J209+1,"")</f>
        <v>207</v>
      </c>
      <c r="K210" t="e">
        <f t="shared" si="30"/>
        <v>#VALUE!</v>
      </c>
      <c r="L210">
        <f aca="true" t="shared" si="32" ref="L210:L273">IF(L209=12,1,IF(L209&lt;12,L209+1,12))</f>
        <v>3</v>
      </c>
      <c r="M210" t="e">
        <f t="shared" si="31"/>
        <v>#VALUE!</v>
      </c>
    </row>
    <row r="211" spans="1:13" ht="12">
      <c r="A211">
        <f>IF(E211=0,0,IF(B211=Inputs!$C$11*12,12*IRR($C$3:C211,0.001),0))</f>
        <v>0</v>
      </c>
      <c r="B211" s="36" t="e">
        <f t="shared" si="25"/>
        <v>#VALUE!</v>
      </c>
      <c r="C211" s="46" t="e">
        <f>IF(B211=Inputs!$C$11*12,D211-H211,D211)</f>
        <v>#VALUE!</v>
      </c>
      <c r="D211" s="45">
        <f t="shared" si="28"/>
      </c>
      <c r="E211" s="37">
        <f t="shared" si="29"/>
        <v>0</v>
      </c>
      <c r="F211" s="38">
        <f>Inputs!$C$8/12*H210</f>
        <v>1683.2466206213696</v>
      </c>
      <c r="G211" s="38">
        <f t="shared" si="26"/>
        <v>-1683.2466206213696</v>
      </c>
      <c r="H211" s="38">
        <f t="shared" si="27"/>
        <v>254170.2397138268</v>
      </c>
      <c r="I211" s="37">
        <f>IF(I210=0,0,IF(J211&lt;Inputs!$C$10*12+1,$I$4,0))</f>
        <v>-733.7645738793761</v>
      </c>
      <c r="J211">
        <f>IF((J210+1)&lt;(Inputs!$C$10*12+1),J210+1,"")</f>
        <v>208</v>
      </c>
      <c r="K211" t="e">
        <f t="shared" si="30"/>
        <v>#VALUE!</v>
      </c>
      <c r="L211">
        <f t="shared" si="32"/>
        <v>4</v>
      </c>
      <c r="M211" t="e">
        <f t="shared" si="31"/>
        <v>#VALUE!</v>
      </c>
    </row>
    <row r="212" spans="1:13" ht="12">
      <c r="A212">
        <f>IF(E212=0,0,IF(B212=Inputs!$C$11*12,12*IRR($C$3:C212,0.001),0))</f>
        <v>0</v>
      </c>
      <c r="B212" s="36" t="e">
        <f t="shared" si="25"/>
        <v>#VALUE!</v>
      </c>
      <c r="C212" s="46" t="e">
        <f>IF(B212=Inputs!$C$11*12,D212-H212,D212)</f>
        <v>#VALUE!</v>
      </c>
      <c r="D212" s="45">
        <f t="shared" si="28"/>
      </c>
      <c r="E212" s="37">
        <f t="shared" si="29"/>
        <v>0</v>
      </c>
      <c r="F212" s="38">
        <f>Inputs!$C$8/12*H211</f>
        <v>1694.4682647588454</v>
      </c>
      <c r="G212" s="38">
        <f t="shared" si="26"/>
        <v>-1694.4682647588454</v>
      </c>
      <c r="H212" s="38">
        <f t="shared" si="27"/>
        <v>255864.70797858565</v>
      </c>
      <c r="I212" s="37">
        <f>IF(I211=0,0,IF(J212&lt;Inputs!$C$10*12+1,$I$4,0))</f>
        <v>-733.7645738793761</v>
      </c>
      <c r="J212">
        <f>IF((J211+1)&lt;(Inputs!$C$10*12+1),J211+1,"")</f>
        <v>209</v>
      </c>
      <c r="K212" t="e">
        <f t="shared" si="30"/>
        <v>#VALUE!</v>
      </c>
      <c r="L212">
        <f t="shared" si="32"/>
        <v>5</v>
      </c>
      <c r="M212" t="e">
        <f t="shared" si="31"/>
        <v>#VALUE!</v>
      </c>
    </row>
    <row r="213" spans="1:13" ht="12">
      <c r="A213">
        <f>IF(E213=0,0,IF(B213=Inputs!$C$11*12,12*IRR($C$3:C213,0.001),0))</f>
        <v>0</v>
      </c>
      <c r="B213" s="36" t="e">
        <f t="shared" si="25"/>
        <v>#VALUE!</v>
      </c>
      <c r="C213" s="46" t="e">
        <f>IF(B213=Inputs!$C$11*12,D213-H213,D213)</f>
        <v>#VALUE!</v>
      </c>
      <c r="D213" s="45">
        <f t="shared" si="28"/>
      </c>
      <c r="E213" s="37">
        <f t="shared" si="29"/>
        <v>0</v>
      </c>
      <c r="F213" s="38">
        <f>Inputs!$C$8/12*H212</f>
        <v>1705.7647198572377</v>
      </c>
      <c r="G213" s="38">
        <f t="shared" si="26"/>
        <v>-1705.7647198572377</v>
      </c>
      <c r="H213" s="38">
        <f t="shared" si="27"/>
        <v>257570.47269844287</v>
      </c>
      <c r="I213" s="37">
        <f>IF(I212=0,0,IF(J213&lt;Inputs!$C$10*12+1,$I$4,0))</f>
        <v>-733.7645738793761</v>
      </c>
      <c r="J213">
        <f>IF((J212+1)&lt;(Inputs!$C$10*12+1),J212+1,"")</f>
        <v>210</v>
      </c>
      <c r="K213" t="e">
        <f t="shared" si="30"/>
        <v>#VALUE!</v>
      </c>
      <c r="L213">
        <f t="shared" si="32"/>
        <v>6</v>
      </c>
      <c r="M213" t="e">
        <f t="shared" si="31"/>
        <v>#VALUE!</v>
      </c>
    </row>
    <row r="214" spans="1:13" ht="12">
      <c r="A214">
        <f>IF(E214=0,0,IF(B214=Inputs!$C$11*12,12*IRR($C$3:C214,0.001),0))</f>
        <v>0</v>
      </c>
      <c r="B214" s="36" t="e">
        <f t="shared" si="25"/>
        <v>#VALUE!</v>
      </c>
      <c r="C214" s="46" t="e">
        <f>IF(B214=Inputs!$C$11*12,D214-H214,D214)</f>
        <v>#VALUE!</v>
      </c>
      <c r="D214" s="45">
        <f t="shared" si="28"/>
      </c>
      <c r="E214" s="37">
        <f t="shared" si="29"/>
        <v>0</v>
      </c>
      <c r="F214" s="38">
        <f>Inputs!$C$8/12*H213</f>
        <v>1717.1364846562858</v>
      </c>
      <c r="G214" s="38">
        <f t="shared" si="26"/>
        <v>-1717.1364846562858</v>
      </c>
      <c r="H214" s="38">
        <f t="shared" si="27"/>
        <v>259287.60918309915</v>
      </c>
      <c r="I214" s="37">
        <f>IF(I213=0,0,IF(J214&lt;Inputs!$C$10*12+1,$I$4,0))</f>
        <v>-733.7645738793761</v>
      </c>
      <c r="J214">
        <f>IF((J213+1)&lt;(Inputs!$C$10*12+1),J213+1,"")</f>
        <v>211</v>
      </c>
      <c r="K214" t="e">
        <f t="shared" si="30"/>
        <v>#VALUE!</v>
      </c>
      <c r="L214">
        <f t="shared" si="32"/>
        <v>7</v>
      </c>
      <c r="M214" t="e">
        <f t="shared" si="31"/>
        <v>#VALUE!</v>
      </c>
    </row>
    <row r="215" spans="1:13" ht="12">
      <c r="A215">
        <f>IF(E215=0,0,IF(B215=Inputs!$C$11*12,12*IRR($C$3:C215,0.001),0))</f>
        <v>0</v>
      </c>
      <c r="B215" s="36" t="e">
        <f t="shared" si="25"/>
        <v>#VALUE!</v>
      </c>
      <c r="C215" s="46" t="e">
        <f>IF(B215=Inputs!$C$11*12,D215-H215,D215)</f>
        <v>#VALUE!</v>
      </c>
      <c r="D215" s="45">
        <f t="shared" si="28"/>
      </c>
      <c r="E215" s="37">
        <f t="shared" si="29"/>
        <v>0</v>
      </c>
      <c r="F215" s="38">
        <f>Inputs!$C$8/12*H214</f>
        <v>1728.5840612206612</v>
      </c>
      <c r="G215" s="38">
        <f t="shared" si="26"/>
        <v>-1728.5840612206612</v>
      </c>
      <c r="H215" s="38">
        <f t="shared" si="27"/>
        <v>261016.19324431982</v>
      </c>
      <c r="I215" s="37">
        <f>IF(I214=0,0,IF(J215&lt;Inputs!$C$10*12+1,$I$4,0))</f>
        <v>-733.7645738793761</v>
      </c>
      <c r="J215">
        <f>IF((J214+1)&lt;(Inputs!$C$10*12+1),J214+1,"")</f>
        <v>212</v>
      </c>
      <c r="K215" t="e">
        <f t="shared" si="30"/>
        <v>#VALUE!</v>
      </c>
      <c r="L215">
        <f t="shared" si="32"/>
        <v>8</v>
      </c>
      <c r="M215" t="e">
        <f t="shared" si="31"/>
        <v>#VALUE!</v>
      </c>
    </row>
    <row r="216" spans="1:13" ht="12">
      <c r="A216">
        <f>IF(E216=0,0,IF(B216=Inputs!$C$11*12,12*IRR($C$3:C216,0.001),0))</f>
        <v>0</v>
      </c>
      <c r="B216" s="36" t="e">
        <f t="shared" si="25"/>
        <v>#VALUE!</v>
      </c>
      <c r="C216" s="46" t="e">
        <f>IF(B216=Inputs!$C$11*12,D216-H216,D216)</f>
        <v>#VALUE!</v>
      </c>
      <c r="D216" s="45">
        <f t="shared" si="28"/>
      </c>
      <c r="E216" s="37">
        <f t="shared" si="29"/>
        <v>0</v>
      </c>
      <c r="F216" s="38">
        <f>Inputs!$C$8/12*H215</f>
        <v>1740.1079549621322</v>
      </c>
      <c r="G216" s="38">
        <f t="shared" si="26"/>
        <v>-1740.1079549621322</v>
      </c>
      <c r="H216" s="38">
        <f t="shared" si="27"/>
        <v>262756.30119928194</v>
      </c>
      <c r="I216" s="37">
        <f>IF(I215=0,0,IF(J216&lt;Inputs!$C$10*12+1,$I$4,0))</f>
        <v>-733.7645738793761</v>
      </c>
      <c r="J216">
        <f>IF((J215+1)&lt;(Inputs!$C$10*12+1),J215+1,"")</f>
        <v>213</v>
      </c>
      <c r="K216" t="e">
        <f t="shared" si="30"/>
        <v>#VALUE!</v>
      </c>
      <c r="L216">
        <f t="shared" si="32"/>
        <v>9</v>
      </c>
      <c r="M216" t="e">
        <f t="shared" si="31"/>
        <v>#VALUE!</v>
      </c>
    </row>
    <row r="217" spans="1:13" ht="12">
      <c r="A217">
        <f>IF(E217=0,0,IF(B217=Inputs!$C$11*12,12*IRR($C$3:C217,0.001),0))</f>
        <v>0</v>
      </c>
      <c r="B217" s="36" t="e">
        <f t="shared" si="25"/>
        <v>#VALUE!</v>
      </c>
      <c r="C217" s="46" t="e">
        <f>IF(B217=Inputs!$C$11*12,D217-H217,D217)</f>
        <v>#VALUE!</v>
      </c>
      <c r="D217" s="45">
        <f t="shared" si="28"/>
      </c>
      <c r="E217" s="37">
        <f t="shared" si="29"/>
        <v>0</v>
      </c>
      <c r="F217" s="38">
        <f>Inputs!$C$8/12*H216</f>
        <v>1751.7086746618797</v>
      </c>
      <c r="G217" s="38">
        <f t="shared" si="26"/>
        <v>-1751.7086746618797</v>
      </c>
      <c r="H217" s="38">
        <f t="shared" si="27"/>
        <v>264508.0098739438</v>
      </c>
      <c r="I217" s="37">
        <f>IF(I216=0,0,IF(J217&lt;Inputs!$C$10*12+1,$I$4,0))</f>
        <v>-733.7645738793761</v>
      </c>
      <c r="J217">
        <f>IF((J216+1)&lt;(Inputs!$C$10*12+1),J216+1,"")</f>
        <v>214</v>
      </c>
      <c r="K217" t="e">
        <f t="shared" si="30"/>
        <v>#VALUE!</v>
      </c>
      <c r="L217">
        <f t="shared" si="32"/>
        <v>10</v>
      </c>
      <c r="M217" t="e">
        <f t="shared" si="31"/>
        <v>#VALUE!</v>
      </c>
    </row>
    <row r="218" spans="1:13" ht="12">
      <c r="A218">
        <f>IF(E218=0,0,IF(B218=Inputs!$C$11*12,12*IRR($C$3:C218,0.001),0))</f>
        <v>0</v>
      </c>
      <c r="B218" s="36" t="e">
        <f t="shared" si="25"/>
        <v>#VALUE!</v>
      </c>
      <c r="C218" s="46" t="e">
        <f>IF(B218=Inputs!$C$11*12,D218-H218,D218)</f>
        <v>#VALUE!</v>
      </c>
      <c r="D218" s="45">
        <f t="shared" si="28"/>
      </c>
      <c r="E218" s="37">
        <f t="shared" si="29"/>
        <v>0</v>
      </c>
      <c r="F218" s="38">
        <f>Inputs!$C$8/12*H217</f>
        <v>1763.3867324929588</v>
      </c>
      <c r="G218" s="38">
        <f t="shared" si="26"/>
        <v>-1763.3867324929588</v>
      </c>
      <c r="H218" s="38">
        <f t="shared" si="27"/>
        <v>266271.39660643676</v>
      </c>
      <c r="I218" s="37">
        <f>IF(I217=0,0,IF(J218&lt;Inputs!$C$10*12+1,$I$4,0))</f>
        <v>-733.7645738793761</v>
      </c>
      <c r="J218">
        <f>IF((J217+1)&lt;(Inputs!$C$10*12+1),J217+1,"")</f>
        <v>215</v>
      </c>
      <c r="K218" t="e">
        <f t="shared" si="30"/>
        <v>#VALUE!</v>
      </c>
      <c r="L218">
        <f t="shared" si="32"/>
        <v>11</v>
      </c>
      <c r="M218" t="e">
        <f t="shared" si="31"/>
        <v>#VALUE!</v>
      </c>
    </row>
    <row r="219" spans="1:13" ht="12">
      <c r="A219">
        <f>IF(E219=0,0,IF(B219=Inputs!$C$11*12,12*IRR($C$3:C219,0.001),0))</f>
        <v>0</v>
      </c>
      <c r="B219" s="36" t="e">
        <f t="shared" si="25"/>
        <v>#VALUE!</v>
      </c>
      <c r="C219" s="46" t="e">
        <f>IF(B219=Inputs!$C$11*12,D219-H219,D219)</f>
        <v>#VALUE!</v>
      </c>
      <c r="D219" s="45">
        <f t="shared" si="28"/>
      </c>
      <c r="E219" s="37">
        <f t="shared" si="29"/>
        <v>0</v>
      </c>
      <c r="F219" s="38">
        <f>Inputs!$C$8/12*H218</f>
        <v>1775.1426440429118</v>
      </c>
      <c r="G219" s="38">
        <f t="shared" si="26"/>
        <v>-1775.1426440429118</v>
      </c>
      <c r="H219" s="38">
        <f t="shared" si="27"/>
        <v>268046.53925047966</v>
      </c>
      <c r="I219" s="37">
        <f>IF(I218=0,0,IF(J219&lt;Inputs!$C$10*12+1,$I$4,0))</f>
        <v>-733.7645738793761</v>
      </c>
      <c r="J219">
        <f>IF((J218+1)&lt;(Inputs!$C$10*12+1),J218+1,"")</f>
        <v>216</v>
      </c>
      <c r="K219" t="e">
        <f t="shared" si="30"/>
        <v>#VALUE!</v>
      </c>
      <c r="L219">
        <f t="shared" si="32"/>
        <v>12</v>
      </c>
      <c r="M219" t="e">
        <f t="shared" si="31"/>
        <v>#VALUE!</v>
      </c>
    </row>
    <row r="220" spans="1:13" ht="12">
      <c r="A220">
        <f>IF(E220=0,0,IF(B220=Inputs!$C$11*12,12*IRR($C$3:C220,0.001),0))</f>
        <v>0</v>
      </c>
      <c r="B220" s="36" t="e">
        <f t="shared" si="25"/>
        <v>#VALUE!</v>
      </c>
      <c r="C220" s="46" t="e">
        <f>IF(B220=Inputs!$C$11*12,D220-H220,D220)</f>
        <v>#VALUE!</v>
      </c>
      <c r="D220" s="45">
        <f t="shared" si="28"/>
      </c>
      <c r="E220" s="37">
        <f t="shared" si="29"/>
        <v>0</v>
      </c>
      <c r="F220" s="38">
        <f>Inputs!$C$8/12*H219</f>
        <v>1786.9769283365313</v>
      </c>
      <c r="G220" s="38">
        <f t="shared" si="26"/>
        <v>-1786.9769283365313</v>
      </c>
      <c r="H220" s="38">
        <f t="shared" si="27"/>
        <v>269833.5161788162</v>
      </c>
      <c r="I220" s="37">
        <f>IF(I219=0,0,IF(J220&lt;Inputs!$C$10*12+1,$I$4,0))</f>
        <v>-733.7645738793761</v>
      </c>
      <c r="J220">
        <f>IF((J219+1)&lt;(Inputs!$C$10*12+1),J219+1,"")</f>
        <v>217</v>
      </c>
      <c r="K220" t="e">
        <f t="shared" si="30"/>
        <v>#VALUE!</v>
      </c>
      <c r="L220">
        <f t="shared" si="32"/>
        <v>1</v>
      </c>
      <c r="M220" t="e">
        <f t="shared" si="31"/>
        <v>#VALUE!</v>
      </c>
    </row>
    <row r="221" spans="1:13" ht="12">
      <c r="A221">
        <f>IF(E221=0,0,IF(B221=Inputs!$C$11*12,12*IRR($C$3:C221,0.001),0))</f>
        <v>0</v>
      </c>
      <c r="B221" s="36" t="e">
        <f t="shared" si="25"/>
        <v>#VALUE!</v>
      </c>
      <c r="C221" s="46" t="e">
        <f>IF(B221=Inputs!$C$11*12,D221-H221,D221)</f>
        <v>#VALUE!</v>
      </c>
      <c r="D221" s="45">
        <f t="shared" si="28"/>
      </c>
      <c r="E221" s="37">
        <f t="shared" si="29"/>
        <v>0</v>
      </c>
      <c r="F221" s="38">
        <f>Inputs!$C$8/12*H220</f>
        <v>1798.8901078587749</v>
      </c>
      <c r="G221" s="38">
        <f t="shared" si="26"/>
        <v>-1798.8901078587749</v>
      </c>
      <c r="H221" s="38">
        <f t="shared" si="27"/>
        <v>271632.40628667496</v>
      </c>
      <c r="I221" s="37">
        <f>IF(I220=0,0,IF(J221&lt;Inputs!$C$10*12+1,$I$4,0))</f>
        <v>-733.7645738793761</v>
      </c>
      <c r="J221">
        <f>IF((J220+1)&lt;(Inputs!$C$10*12+1),J220+1,"")</f>
        <v>218</v>
      </c>
      <c r="K221" t="e">
        <f t="shared" si="30"/>
        <v>#VALUE!</v>
      </c>
      <c r="L221">
        <f t="shared" si="32"/>
        <v>2</v>
      </c>
      <c r="M221" t="e">
        <f t="shared" si="31"/>
        <v>#VALUE!</v>
      </c>
    </row>
    <row r="222" spans="1:13" ht="12">
      <c r="A222">
        <f>IF(E222=0,0,IF(B222=Inputs!$C$11*12,12*IRR($C$3:C222,0.001),0))</f>
        <v>0</v>
      </c>
      <c r="B222" s="36" t="e">
        <f t="shared" si="25"/>
        <v>#VALUE!</v>
      </c>
      <c r="C222" s="46" t="e">
        <f>IF(B222=Inputs!$C$11*12,D222-H222,D222)</f>
        <v>#VALUE!</v>
      </c>
      <c r="D222" s="45">
        <f t="shared" si="28"/>
      </c>
      <c r="E222" s="37">
        <f t="shared" si="29"/>
        <v>0</v>
      </c>
      <c r="F222" s="38">
        <f>Inputs!$C$8/12*H221</f>
        <v>1810.8827085778332</v>
      </c>
      <c r="G222" s="38">
        <f t="shared" si="26"/>
        <v>-1810.8827085778332</v>
      </c>
      <c r="H222" s="38">
        <f t="shared" si="27"/>
        <v>273443.2889952528</v>
      </c>
      <c r="I222" s="37">
        <f>IF(I221=0,0,IF(J222&lt;Inputs!$C$10*12+1,$I$4,0))</f>
        <v>-733.7645738793761</v>
      </c>
      <c r="J222">
        <f>IF((J221+1)&lt;(Inputs!$C$10*12+1),J221+1,"")</f>
        <v>219</v>
      </c>
      <c r="K222" t="e">
        <f t="shared" si="30"/>
        <v>#VALUE!</v>
      </c>
      <c r="L222">
        <f t="shared" si="32"/>
        <v>3</v>
      </c>
      <c r="M222" t="e">
        <f t="shared" si="31"/>
        <v>#VALUE!</v>
      </c>
    </row>
    <row r="223" spans="1:13" ht="12">
      <c r="A223">
        <f>IF(E223=0,0,IF(B223=Inputs!$C$11*12,12*IRR($C$3:C223,0.001),0))</f>
        <v>0</v>
      </c>
      <c r="B223" s="36" t="e">
        <f t="shared" si="25"/>
        <v>#VALUE!</v>
      </c>
      <c r="C223" s="46" t="e">
        <f>IF(B223=Inputs!$C$11*12,D223-H223,D223)</f>
        <v>#VALUE!</v>
      </c>
      <c r="D223" s="45">
        <f t="shared" si="28"/>
      </c>
      <c r="E223" s="37">
        <f t="shared" si="29"/>
        <v>0</v>
      </c>
      <c r="F223" s="38">
        <f>Inputs!$C$8/12*H222</f>
        <v>1822.9552599683523</v>
      </c>
      <c r="G223" s="38">
        <f t="shared" si="26"/>
        <v>-1822.9552599683523</v>
      </c>
      <c r="H223" s="38">
        <f t="shared" si="27"/>
        <v>275266.24425522116</v>
      </c>
      <c r="I223" s="37">
        <f>IF(I222=0,0,IF(J223&lt;Inputs!$C$10*12+1,$I$4,0))</f>
        <v>-733.7645738793761</v>
      </c>
      <c r="J223">
        <f>IF((J222+1)&lt;(Inputs!$C$10*12+1),J222+1,"")</f>
        <v>220</v>
      </c>
      <c r="K223" t="e">
        <f t="shared" si="30"/>
        <v>#VALUE!</v>
      </c>
      <c r="L223">
        <f t="shared" si="32"/>
        <v>4</v>
      </c>
      <c r="M223" t="e">
        <f t="shared" si="31"/>
        <v>#VALUE!</v>
      </c>
    </row>
    <row r="224" spans="1:13" ht="12">
      <c r="A224">
        <f>IF(E224=0,0,IF(B224=Inputs!$C$11*12,12*IRR($C$3:C224,0.001),0))</f>
        <v>0</v>
      </c>
      <c r="B224" s="36" t="e">
        <f t="shared" si="25"/>
        <v>#VALUE!</v>
      </c>
      <c r="C224" s="46" t="e">
        <f>IF(B224=Inputs!$C$11*12,D224-H224,D224)</f>
        <v>#VALUE!</v>
      </c>
      <c r="D224" s="45">
        <f t="shared" si="28"/>
      </c>
      <c r="E224" s="37">
        <f t="shared" si="29"/>
        <v>0</v>
      </c>
      <c r="F224" s="38">
        <f>Inputs!$C$8/12*H223</f>
        <v>1835.1082950348077</v>
      </c>
      <c r="G224" s="38">
        <f t="shared" si="26"/>
        <v>-1835.1082950348077</v>
      </c>
      <c r="H224" s="38">
        <f t="shared" si="27"/>
        <v>277101.35255025595</v>
      </c>
      <c r="I224" s="37">
        <f>IF(I223=0,0,IF(J224&lt;Inputs!$C$10*12+1,$I$4,0))</f>
        <v>-733.7645738793761</v>
      </c>
      <c r="J224">
        <f>IF((J223+1)&lt;(Inputs!$C$10*12+1),J223+1,"")</f>
        <v>221</v>
      </c>
      <c r="K224" t="e">
        <f t="shared" si="30"/>
        <v>#VALUE!</v>
      </c>
      <c r="L224">
        <f t="shared" si="32"/>
        <v>5</v>
      </c>
      <c r="M224" t="e">
        <f t="shared" si="31"/>
        <v>#VALUE!</v>
      </c>
    </row>
    <row r="225" spans="1:13" ht="12">
      <c r="A225">
        <f>IF(E225=0,0,IF(B225=Inputs!$C$11*12,12*IRR($C$3:C225,0.001),0))</f>
        <v>0</v>
      </c>
      <c r="B225" s="36" t="e">
        <f t="shared" si="25"/>
        <v>#VALUE!</v>
      </c>
      <c r="C225" s="46" t="e">
        <f>IF(B225=Inputs!$C$11*12,D225-H225,D225)</f>
        <v>#VALUE!</v>
      </c>
      <c r="D225" s="45">
        <f t="shared" si="28"/>
      </c>
      <c r="E225" s="37">
        <f t="shared" si="29"/>
        <v>0</v>
      </c>
      <c r="F225" s="38">
        <f>Inputs!$C$8/12*H224</f>
        <v>1847.3423503350398</v>
      </c>
      <c r="G225" s="38">
        <f t="shared" si="26"/>
        <v>-1847.3423503350398</v>
      </c>
      <c r="H225" s="38">
        <f t="shared" si="27"/>
        <v>278948.694900591</v>
      </c>
      <c r="I225" s="37">
        <f>IF(I224=0,0,IF(J225&lt;Inputs!$C$10*12+1,$I$4,0))</f>
        <v>-733.7645738793761</v>
      </c>
      <c r="J225">
        <f>IF((J224+1)&lt;(Inputs!$C$10*12+1),J224+1,"")</f>
        <v>222</v>
      </c>
      <c r="K225" t="e">
        <f t="shared" si="30"/>
        <v>#VALUE!</v>
      </c>
      <c r="L225">
        <f t="shared" si="32"/>
        <v>6</v>
      </c>
      <c r="M225" t="e">
        <f t="shared" si="31"/>
        <v>#VALUE!</v>
      </c>
    </row>
    <row r="226" spans="1:13" ht="12">
      <c r="A226">
        <f>IF(E226=0,0,IF(B226=Inputs!$C$11*12,12*IRR($C$3:C226,0.001),0))</f>
        <v>0</v>
      </c>
      <c r="B226" s="36" t="e">
        <f t="shared" si="25"/>
        <v>#VALUE!</v>
      </c>
      <c r="C226" s="46" t="e">
        <f>IF(B226=Inputs!$C$11*12,D226-H226,D226)</f>
        <v>#VALUE!</v>
      </c>
      <c r="D226" s="45">
        <f t="shared" si="28"/>
      </c>
      <c r="E226" s="37">
        <f t="shared" si="29"/>
        <v>0</v>
      </c>
      <c r="F226" s="38">
        <f>Inputs!$C$8/12*H225</f>
        <v>1859.65796600394</v>
      </c>
      <c r="G226" s="38">
        <f t="shared" si="26"/>
        <v>-1859.65796600394</v>
      </c>
      <c r="H226" s="38">
        <f t="shared" si="27"/>
        <v>280808.3528665949</v>
      </c>
      <c r="I226" s="37">
        <f>IF(I225=0,0,IF(J226&lt;Inputs!$C$10*12+1,$I$4,0))</f>
        <v>-733.7645738793761</v>
      </c>
      <c r="J226">
        <f>IF((J225+1)&lt;(Inputs!$C$10*12+1),J225+1,"")</f>
        <v>223</v>
      </c>
      <c r="K226" t="e">
        <f t="shared" si="30"/>
        <v>#VALUE!</v>
      </c>
      <c r="L226">
        <f t="shared" si="32"/>
        <v>7</v>
      </c>
      <c r="M226" t="e">
        <f t="shared" si="31"/>
        <v>#VALUE!</v>
      </c>
    </row>
    <row r="227" spans="1:13" ht="12">
      <c r="A227">
        <f>IF(E227=0,0,IF(B227=Inputs!$C$11*12,12*IRR($C$3:C227,0.001),0))</f>
        <v>0</v>
      </c>
      <c r="B227" s="36" t="e">
        <f t="shared" si="25"/>
        <v>#VALUE!</v>
      </c>
      <c r="C227" s="46" t="e">
        <f>IF(B227=Inputs!$C$11*12,D227-H227,D227)</f>
        <v>#VALUE!</v>
      </c>
      <c r="D227" s="45">
        <f t="shared" si="28"/>
      </c>
      <c r="E227" s="37">
        <f t="shared" si="29"/>
        <v>0</v>
      </c>
      <c r="F227" s="38">
        <f>Inputs!$C$8/12*H226</f>
        <v>1872.0556857772995</v>
      </c>
      <c r="G227" s="38">
        <f t="shared" si="26"/>
        <v>-1872.0556857772995</v>
      </c>
      <c r="H227" s="38">
        <f t="shared" si="27"/>
        <v>282680.4085523722</v>
      </c>
      <c r="I227" s="37">
        <f>IF(I226=0,0,IF(J227&lt;Inputs!$C$10*12+1,$I$4,0))</f>
        <v>-733.7645738793761</v>
      </c>
      <c r="J227">
        <f>IF((J226+1)&lt;(Inputs!$C$10*12+1),J226+1,"")</f>
        <v>224</v>
      </c>
      <c r="K227" t="e">
        <f t="shared" si="30"/>
        <v>#VALUE!</v>
      </c>
      <c r="L227">
        <f t="shared" si="32"/>
        <v>8</v>
      </c>
      <c r="M227" t="e">
        <f t="shared" si="31"/>
        <v>#VALUE!</v>
      </c>
    </row>
    <row r="228" spans="1:13" ht="12">
      <c r="A228">
        <f>IF(E228=0,0,IF(B228=Inputs!$C$11*12,12*IRR($C$3:C228,0.001),0))</f>
        <v>0</v>
      </c>
      <c r="B228" s="36" t="e">
        <f t="shared" si="25"/>
        <v>#VALUE!</v>
      </c>
      <c r="C228" s="46" t="e">
        <f>IF(B228=Inputs!$C$11*12,D228-H228,D228)</f>
        <v>#VALUE!</v>
      </c>
      <c r="D228" s="45">
        <f t="shared" si="28"/>
      </c>
      <c r="E228" s="37">
        <f t="shared" si="29"/>
        <v>0</v>
      </c>
      <c r="F228" s="38">
        <f>Inputs!$C$8/12*H227</f>
        <v>1884.5360570158148</v>
      </c>
      <c r="G228" s="38">
        <f t="shared" si="26"/>
        <v>-1884.5360570158148</v>
      </c>
      <c r="H228" s="38">
        <f t="shared" si="27"/>
        <v>284564.944609388</v>
      </c>
      <c r="I228" s="37">
        <f>IF(I227=0,0,IF(J228&lt;Inputs!$C$10*12+1,$I$4,0))</f>
        <v>-733.7645738793761</v>
      </c>
      <c r="J228">
        <f>IF((J227+1)&lt;(Inputs!$C$10*12+1),J227+1,"")</f>
        <v>225</v>
      </c>
      <c r="K228" t="e">
        <f t="shared" si="30"/>
        <v>#VALUE!</v>
      </c>
      <c r="L228">
        <f t="shared" si="32"/>
        <v>9</v>
      </c>
      <c r="M228" t="e">
        <f t="shared" si="31"/>
        <v>#VALUE!</v>
      </c>
    </row>
    <row r="229" spans="1:13" ht="12">
      <c r="A229">
        <f>IF(E229=0,0,IF(B229=Inputs!$C$11*12,12*IRR($C$3:C229,0.001),0))</f>
        <v>0</v>
      </c>
      <c r="B229" s="36" t="e">
        <f t="shared" si="25"/>
        <v>#VALUE!</v>
      </c>
      <c r="C229" s="46" t="e">
        <f>IF(B229=Inputs!$C$11*12,D229-H229,D229)</f>
        <v>#VALUE!</v>
      </c>
      <c r="D229" s="45">
        <f t="shared" si="28"/>
      </c>
      <c r="E229" s="37">
        <f t="shared" si="29"/>
        <v>0</v>
      </c>
      <c r="F229" s="38">
        <f>Inputs!$C$8/12*H228</f>
        <v>1897.0996307292535</v>
      </c>
      <c r="G229" s="38">
        <f t="shared" si="26"/>
        <v>-1897.0996307292535</v>
      </c>
      <c r="H229" s="38">
        <f t="shared" si="27"/>
        <v>286462.04424011725</v>
      </c>
      <c r="I229" s="37">
        <f>IF(I228=0,0,IF(J229&lt;Inputs!$C$10*12+1,$I$4,0))</f>
        <v>-733.7645738793761</v>
      </c>
      <c r="J229">
        <f>IF((J228+1)&lt;(Inputs!$C$10*12+1),J228+1,"")</f>
        <v>226</v>
      </c>
      <c r="K229" t="e">
        <f t="shared" si="30"/>
        <v>#VALUE!</v>
      </c>
      <c r="L229">
        <f t="shared" si="32"/>
        <v>10</v>
      </c>
      <c r="M229" t="e">
        <f t="shared" si="31"/>
        <v>#VALUE!</v>
      </c>
    </row>
    <row r="230" spans="1:13" ht="12">
      <c r="A230">
        <f>IF(E230=0,0,IF(B230=Inputs!$C$11*12,12*IRR($C$3:C230,0.001),0))</f>
        <v>0</v>
      </c>
      <c r="B230" s="36" t="e">
        <f t="shared" si="25"/>
        <v>#VALUE!</v>
      </c>
      <c r="C230" s="46" t="e">
        <f>IF(B230=Inputs!$C$11*12,D230-H230,D230)</f>
        <v>#VALUE!</v>
      </c>
      <c r="D230" s="45">
        <f t="shared" si="28"/>
      </c>
      <c r="E230" s="37">
        <f t="shared" si="29"/>
        <v>0</v>
      </c>
      <c r="F230" s="38">
        <f>Inputs!$C$8/12*H229</f>
        <v>1909.7469616007818</v>
      </c>
      <c r="G230" s="38">
        <f t="shared" si="26"/>
        <v>-1909.7469616007818</v>
      </c>
      <c r="H230" s="38">
        <f t="shared" si="27"/>
        <v>288371.79120171804</v>
      </c>
      <c r="I230" s="37">
        <f>IF(I229=0,0,IF(J230&lt;Inputs!$C$10*12+1,$I$4,0))</f>
        <v>-733.7645738793761</v>
      </c>
      <c r="J230">
        <f>IF((J229+1)&lt;(Inputs!$C$10*12+1),J229+1,"")</f>
        <v>227</v>
      </c>
      <c r="K230" t="e">
        <f t="shared" si="30"/>
        <v>#VALUE!</v>
      </c>
      <c r="L230">
        <f t="shared" si="32"/>
        <v>11</v>
      </c>
      <c r="M230" t="e">
        <f t="shared" si="31"/>
        <v>#VALUE!</v>
      </c>
    </row>
    <row r="231" spans="1:13" ht="12">
      <c r="A231">
        <f>IF(E231=0,0,IF(B231=Inputs!$C$11*12,12*IRR($C$3:C231,0.001),0))</f>
        <v>0</v>
      </c>
      <c r="B231" s="36" t="e">
        <f t="shared" si="25"/>
        <v>#VALUE!</v>
      </c>
      <c r="C231" s="46" t="e">
        <f>IF(B231=Inputs!$C$11*12,D231-H231,D231)</f>
        <v>#VALUE!</v>
      </c>
      <c r="D231" s="45">
        <f t="shared" si="28"/>
      </c>
      <c r="E231" s="37">
        <f t="shared" si="29"/>
        <v>0</v>
      </c>
      <c r="F231" s="38">
        <f>Inputs!$C$8/12*H230</f>
        <v>1922.4786080114536</v>
      </c>
      <c r="G231" s="38">
        <f t="shared" si="26"/>
        <v>-1922.4786080114536</v>
      </c>
      <c r="H231" s="38">
        <f t="shared" si="27"/>
        <v>290294.2698097295</v>
      </c>
      <c r="I231" s="37">
        <f>IF(I230=0,0,IF(J231&lt;Inputs!$C$10*12+1,$I$4,0))</f>
        <v>-733.7645738793761</v>
      </c>
      <c r="J231">
        <f>IF((J230+1)&lt;(Inputs!$C$10*12+1),J230+1,"")</f>
        <v>228</v>
      </c>
      <c r="K231" t="e">
        <f t="shared" si="30"/>
        <v>#VALUE!</v>
      </c>
      <c r="L231">
        <f t="shared" si="32"/>
        <v>12</v>
      </c>
      <c r="M231" t="e">
        <f t="shared" si="31"/>
        <v>#VALUE!</v>
      </c>
    </row>
    <row r="232" spans="1:13" ht="12">
      <c r="A232">
        <f>IF(E232=0,0,IF(B232=Inputs!$C$11*12,12*IRR($C$3:C232,0.001),0))</f>
        <v>0</v>
      </c>
      <c r="B232" s="36" t="e">
        <f t="shared" si="25"/>
        <v>#VALUE!</v>
      </c>
      <c r="C232" s="46" t="e">
        <f>IF(B232=Inputs!$C$11*12,D232-H232,D232)</f>
        <v>#VALUE!</v>
      </c>
      <c r="D232" s="45">
        <f t="shared" si="28"/>
      </c>
      <c r="E232" s="37">
        <f t="shared" si="29"/>
        <v>0</v>
      </c>
      <c r="F232" s="38">
        <f>Inputs!$C$8/12*H231</f>
        <v>1935.2951320648633</v>
      </c>
      <c r="G232" s="38">
        <f t="shared" si="26"/>
        <v>-1935.2951320648633</v>
      </c>
      <c r="H232" s="38">
        <f t="shared" si="27"/>
        <v>292229.5649417943</v>
      </c>
      <c r="I232" s="37">
        <f>IF(I231=0,0,IF(J232&lt;Inputs!$C$10*12+1,$I$4,0))</f>
        <v>-733.7645738793761</v>
      </c>
      <c r="J232">
        <f>IF((J231+1)&lt;(Inputs!$C$10*12+1),J231+1,"")</f>
        <v>229</v>
      </c>
      <c r="K232" t="e">
        <f t="shared" si="30"/>
        <v>#VALUE!</v>
      </c>
      <c r="L232">
        <f t="shared" si="32"/>
        <v>1</v>
      </c>
      <c r="M232" t="e">
        <f t="shared" si="31"/>
        <v>#VALUE!</v>
      </c>
    </row>
    <row r="233" spans="1:13" ht="12">
      <c r="A233">
        <f>IF(E233=0,0,IF(B233=Inputs!$C$11*12,12*IRR($C$3:C233,0.001),0))</f>
        <v>0</v>
      </c>
      <c r="B233" s="36" t="e">
        <f t="shared" si="25"/>
        <v>#VALUE!</v>
      </c>
      <c r="C233" s="46" t="e">
        <f>IF(B233=Inputs!$C$11*12,D233-H233,D233)</f>
        <v>#VALUE!</v>
      </c>
      <c r="D233" s="45">
        <f t="shared" si="28"/>
      </c>
      <c r="E233" s="37">
        <f t="shared" si="29"/>
        <v>0</v>
      </c>
      <c r="F233" s="38">
        <f>Inputs!$C$8/12*H232</f>
        <v>1948.1970996119624</v>
      </c>
      <c r="G233" s="38">
        <f t="shared" si="26"/>
        <v>-1948.1970996119624</v>
      </c>
      <c r="H233" s="38">
        <f t="shared" si="27"/>
        <v>294177.7620414063</v>
      </c>
      <c r="I233" s="37">
        <f>IF(I232=0,0,IF(J233&lt;Inputs!$C$10*12+1,$I$4,0))</f>
        <v>-733.7645738793761</v>
      </c>
      <c r="J233">
        <f>IF((J232+1)&lt;(Inputs!$C$10*12+1),J232+1,"")</f>
        <v>230</v>
      </c>
      <c r="K233" t="e">
        <f t="shared" si="30"/>
        <v>#VALUE!</v>
      </c>
      <c r="L233">
        <f t="shared" si="32"/>
        <v>2</v>
      </c>
      <c r="M233" t="e">
        <f t="shared" si="31"/>
        <v>#VALUE!</v>
      </c>
    </row>
    <row r="234" spans="1:13" ht="12">
      <c r="A234">
        <f>IF(E234=0,0,IF(B234=Inputs!$C$11*12,12*IRR($C$3:C234,0.001),0))</f>
        <v>0</v>
      </c>
      <c r="B234" s="36" t="e">
        <f t="shared" si="25"/>
        <v>#VALUE!</v>
      </c>
      <c r="C234" s="46" t="e">
        <f>IF(B234=Inputs!$C$11*12,D234-H234,D234)</f>
        <v>#VALUE!</v>
      </c>
      <c r="D234" s="45">
        <f t="shared" si="28"/>
      </c>
      <c r="E234" s="37">
        <f t="shared" si="29"/>
        <v>0</v>
      </c>
      <c r="F234" s="38">
        <f>Inputs!$C$8/12*H233</f>
        <v>1961.185080276042</v>
      </c>
      <c r="G234" s="38">
        <f t="shared" si="26"/>
        <v>-1961.185080276042</v>
      </c>
      <c r="H234" s="38">
        <f t="shared" si="27"/>
        <v>296138.94712168234</v>
      </c>
      <c r="I234" s="37">
        <f>IF(I233=0,0,IF(J234&lt;Inputs!$C$10*12+1,$I$4,0))</f>
        <v>-733.7645738793761</v>
      </c>
      <c r="J234">
        <f>IF((J233+1)&lt;(Inputs!$C$10*12+1),J233+1,"")</f>
        <v>231</v>
      </c>
      <c r="K234" t="e">
        <f t="shared" si="30"/>
        <v>#VALUE!</v>
      </c>
      <c r="L234">
        <f t="shared" si="32"/>
        <v>3</v>
      </c>
      <c r="M234" t="e">
        <f t="shared" si="31"/>
        <v>#VALUE!</v>
      </c>
    </row>
    <row r="235" spans="1:13" ht="12">
      <c r="A235">
        <f>IF(E235=0,0,IF(B235=Inputs!$C$11*12,12*IRR($C$3:C235,0.001),0))</f>
        <v>0</v>
      </c>
      <c r="B235" s="36" t="e">
        <f t="shared" si="25"/>
        <v>#VALUE!</v>
      </c>
      <c r="C235" s="46" t="e">
        <f>IF(B235=Inputs!$C$11*12,D235-H235,D235)</f>
        <v>#VALUE!</v>
      </c>
      <c r="D235" s="45">
        <f t="shared" si="28"/>
      </c>
      <c r="E235" s="37">
        <f t="shared" si="29"/>
        <v>0</v>
      </c>
      <c r="F235" s="38">
        <f>Inputs!$C$8/12*H234</f>
        <v>1974.2596474778825</v>
      </c>
      <c r="G235" s="38">
        <f t="shared" si="26"/>
        <v>-1974.2596474778825</v>
      </c>
      <c r="H235" s="38">
        <f t="shared" si="27"/>
        <v>298113.2067691602</v>
      </c>
      <c r="I235" s="37">
        <f>IF(I234=0,0,IF(J235&lt;Inputs!$C$10*12+1,$I$4,0))</f>
        <v>-733.7645738793761</v>
      </c>
      <c r="J235">
        <f>IF((J234+1)&lt;(Inputs!$C$10*12+1),J234+1,"")</f>
        <v>232</v>
      </c>
      <c r="K235" t="e">
        <f t="shared" si="30"/>
        <v>#VALUE!</v>
      </c>
      <c r="L235">
        <f t="shared" si="32"/>
        <v>4</v>
      </c>
      <c r="M235" t="e">
        <f t="shared" si="31"/>
        <v>#VALUE!</v>
      </c>
    </row>
    <row r="236" spans="1:13" ht="12">
      <c r="A236">
        <f>IF(E236=0,0,IF(B236=Inputs!$C$11*12,12*IRR($C$3:C236,0.001),0))</f>
        <v>0</v>
      </c>
      <c r="B236" s="36" t="e">
        <f t="shared" si="25"/>
        <v>#VALUE!</v>
      </c>
      <c r="C236" s="46" t="e">
        <f>IF(B236=Inputs!$C$11*12,D236-H236,D236)</f>
        <v>#VALUE!</v>
      </c>
      <c r="D236" s="45">
        <f t="shared" si="28"/>
      </c>
      <c r="E236" s="37">
        <f t="shared" si="29"/>
        <v>0</v>
      </c>
      <c r="F236" s="38">
        <f>Inputs!$C$8/12*H235</f>
        <v>1987.4213784610683</v>
      </c>
      <c r="G236" s="38">
        <f t="shared" si="26"/>
        <v>-1987.4213784610683</v>
      </c>
      <c r="H236" s="38">
        <f t="shared" si="27"/>
        <v>300100.6281476213</v>
      </c>
      <c r="I236" s="37">
        <f>IF(I235=0,0,IF(J236&lt;Inputs!$C$10*12+1,$I$4,0))</f>
        <v>-733.7645738793761</v>
      </c>
      <c r="J236">
        <f>IF((J235+1)&lt;(Inputs!$C$10*12+1),J235+1,"")</f>
        <v>233</v>
      </c>
      <c r="K236" t="e">
        <f t="shared" si="30"/>
        <v>#VALUE!</v>
      </c>
      <c r="L236">
        <f t="shared" si="32"/>
        <v>5</v>
      </c>
      <c r="M236" t="e">
        <f t="shared" si="31"/>
        <v>#VALUE!</v>
      </c>
    </row>
    <row r="237" spans="1:13" ht="12">
      <c r="A237">
        <f>IF(E237=0,0,IF(B237=Inputs!$C$11*12,12*IRR($C$3:C237,0.001),0))</f>
        <v>0</v>
      </c>
      <c r="B237" s="36" t="e">
        <f t="shared" si="25"/>
        <v>#VALUE!</v>
      </c>
      <c r="C237" s="46" t="e">
        <f>IF(B237=Inputs!$C$11*12,D237-H237,D237)</f>
        <v>#VALUE!</v>
      </c>
      <c r="D237" s="45">
        <f t="shared" si="28"/>
      </c>
      <c r="E237" s="37">
        <f t="shared" si="29"/>
        <v>0</v>
      </c>
      <c r="F237" s="38">
        <f>Inputs!$C$8/12*H236</f>
        <v>2000.6708543174755</v>
      </c>
      <c r="G237" s="38">
        <f t="shared" si="26"/>
        <v>-2000.6708543174755</v>
      </c>
      <c r="H237" s="38">
        <f t="shared" si="27"/>
        <v>302101.2990019388</v>
      </c>
      <c r="I237" s="37">
        <f>IF(I236=0,0,IF(J237&lt;Inputs!$C$10*12+1,$I$4,0))</f>
        <v>-733.7645738793761</v>
      </c>
      <c r="J237">
        <f>IF((J236+1)&lt;(Inputs!$C$10*12+1),J236+1,"")</f>
        <v>234</v>
      </c>
      <c r="K237" t="e">
        <f t="shared" si="30"/>
        <v>#VALUE!</v>
      </c>
      <c r="L237">
        <f t="shared" si="32"/>
        <v>6</v>
      </c>
      <c r="M237" t="e">
        <f t="shared" si="31"/>
        <v>#VALUE!</v>
      </c>
    </row>
    <row r="238" spans="1:13" ht="12">
      <c r="A238">
        <f>IF(E238=0,0,IF(B238=Inputs!$C$11*12,12*IRR($C$3:C238,0.001),0))</f>
        <v>0</v>
      </c>
      <c r="B238" s="36" t="e">
        <f t="shared" si="25"/>
        <v>#VALUE!</v>
      </c>
      <c r="C238" s="46" t="e">
        <f>IF(B238=Inputs!$C$11*12,D238-H238,D238)</f>
        <v>#VALUE!</v>
      </c>
      <c r="D238" s="45">
        <f t="shared" si="28"/>
      </c>
      <c r="E238" s="37">
        <f t="shared" si="29"/>
        <v>0</v>
      </c>
      <c r="F238" s="38">
        <f>Inputs!$C$8/12*H237</f>
        <v>2014.0086600129252</v>
      </c>
      <c r="G238" s="38">
        <f t="shared" si="26"/>
        <v>-2014.0086600129252</v>
      </c>
      <c r="H238" s="38">
        <f t="shared" si="27"/>
        <v>304115.3076619517</v>
      </c>
      <c r="I238" s="37">
        <f>IF(I237=0,0,IF(J238&lt;Inputs!$C$10*12+1,$I$4,0))</f>
        <v>-733.7645738793761</v>
      </c>
      <c r="J238">
        <f>IF((J237+1)&lt;(Inputs!$C$10*12+1),J237+1,"")</f>
        <v>235</v>
      </c>
      <c r="K238" t="e">
        <f t="shared" si="30"/>
        <v>#VALUE!</v>
      </c>
      <c r="L238">
        <f t="shared" si="32"/>
        <v>7</v>
      </c>
      <c r="M238" t="e">
        <f t="shared" si="31"/>
        <v>#VALUE!</v>
      </c>
    </row>
    <row r="239" spans="1:13" ht="12">
      <c r="A239">
        <f>IF(E239=0,0,IF(B239=Inputs!$C$11*12,12*IRR($C$3:C239,0.001),0))</f>
        <v>0</v>
      </c>
      <c r="B239" s="36" t="e">
        <f t="shared" si="25"/>
        <v>#VALUE!</v>
      </c>
      <c r="C239" s="46" t="e">
        <f>IF(B239=Inputs!$C$11*12,D239-H239,D239)</f>
        <v>#VALUE!</v>
      </c>
      <c r="D239" s="45">
        <f t="shared" si="28"/>
      </c>
      <c r="E239" s="37">
        <f t="shared" si="29"/>
        <v>0</v>
      </c>
      <c r="F239" s="38">
        <f>Inputs!$C$8/12*H238</f>
        <v>2027.4353844130114</v>
      </c>
      <c r="G239" s="38">
        <f t="shared" si="26"/>
        <v>-2027.4353844130114</v>
      </c>
      <c r="H239" s="38">
        <f t="shared" si="27"/>
        <v>306142.7430463647</v>
      </c>
      <c r="I239" s="37">
        <f>IF(I238=0,0,IF(J239&lt;Inputs!$C$10*12+1,$I$4,0))</f>
        <v>-733.7645738793761</v>
      </c>
      <c r="J239">
        <f>IF((J238+1)&lt;(Inputs!$C$10*12+1),J238+1,"")</f>
        <v>236</v>
      </c>
      <c r="K239" t="e">
        <f t="shared" si="30"/>
        <v>#VALUE!</v>
      </c>
      <c r="L239">
        <f t="shared" si="32"/>
        <v>8</v>
      </c>
      <c r="M239" t="e">
        <f t="shared" si="31"/>
        <v>#VALUE!</v>
      </c>
    </row>
    <row r="240" spans="1:13" ht="12">
      <c r="A240">
        <f>IF(E240=0,0,IF(B240=Inputs!$C$11*12,12*IRR($C$3:C240,0.001),0))</f>
        <v>0</v>
      </c>
      <c r="B240" s="36" t="e">
        <f t="shared" si="25"/>
        <v>#VALUE!</v>
      </c>
      <c r="C240" s="46" t="e">
        <f>IF(B240=Inputs!$C$11*12,D240-H240,D240)</f>
        <v>#VALUE!</v>
      </c>
      <c r="D240" s="45">
        <f t="shared" si="28"/>
      </c>
      <c r="E240" s="37">
        <f t="shared" si="29"/>
        <v>0</v>
      </c>
      <c r="F240" s="38">
        <f>Inputs!$C$8/12*H239</f>
        <v>2040.951620309098</v>
      </c>
      <c r="G240" s="38">
        <f t="shared" si="26"/>
        <v>-2040.951620309098</v>
      </c>
      <c r="H240" s="38">
        <f t="shared" si="27"/>
        <v>308183.6946666738</v>
      </c>
      <c r="I240" s="37">
        <f>IF(I239=0,0,IF(J240&lt;Inputs!$C$10*12+1,$I$4,0))</f>
        <v>-733.7645738793761</v>
      </c>
      <c r="J240">
        <f>IF((J239+1)&lt;(Inputs!$C$10*12+1),J239+1,"")</f>
        <v>237</v>
      </c>
      <c r="K240" t="e">
        <f t="shared" si="30"/>
        <v>#VALUE!</v>
      </c>
      <c r="L240">
        <f t="shared" si="32"/>
        <v>9</v>
      </c>
      <c r="M240" t="e">
        <f t="shared" si="31"/>
        <v>#VALUE!</v>
      </c>
    </row>
    <row r="241" spans="1:13" ht="12">
      <c r="A241">
        <f>IF(E241=0,0,IF(B241=Inputs!$C$11*12,12*IRR($C$3:C241,0.001),0))</f>
        <v>0</v>
      </c>
      <c r="B241" s="36" t="e">
        <f t="shared" si="25"/>
        <v>#VALUE!</v>
      </c>
      <c r="C241" s="46" t="e">
        <f>IF(B241=Inputs!$C$11*12,D241-H241,D241)</f>
        <v>#VALUE!</v>
      </c>
      <c r="D241" s="45">
        <f t="shared" si="28"/>
      </c>
      <c r="E241" s="37">
        <f t="shared" si="29"/>
        <v>0</v>
      </c>
      <c r="F241" s="38">
        <f>Inputs!$C$8/12*H240</f>
        <v>2054.557964444492</v>
      </c>
      <c r="G241" s="38">
        <f t="shared" si="26"/>
        <v>-2054.557964444492</v>
      </c>
      <c r="H241" s="38">
        <f t="shared" si="27"/>
        <v>310238.2526311183</v>
      </c>
      <c r="I241" s="37">
        <f>IF(I240=0,0,IF(J241&lt;Inputs!$C$10*12+1,$I$4,0))</f>
        <v>-733.7645738793761</v>
      </c>
      <c r="J241">
        <f>IF((J240+1)&lt;(Inputs!$C$10*12+1),J240+1,"")</f>
        <v>238</v>
      </c>
      <c r="K241" t="e">
        <f t="shared" si="30"/>
        <v>#VALUE!</v>
      </c>
      <c r="L241">
        <f t="shared" si="32"/>
        <v>10</v>
      </c>
      <c r="M241" t="e">
        <f t="shared" si="31"/>
        <v>#VALUE!</v>
      </c>
    </row>
    <row r="242" spans="1:13" ht="12">
      <c r="A242">
        <f>IF(E242=0,0,IF(B242=Inputs!$C$11*12,12*IRR($C$3:C242,0.001),0))</f>
        <v>0</v>
      </c>
      <c r="B242" s="36" t="e">
        <f t="shared" si="25"/>
        <v>#VALUE!</v>
      </c>
      <c r="C242" s="46" t="e">
        <f>IF(B242=Inputs!$C$11*12,D242-H242,D242)</f>
        <v>#VALUE!</v>
      </c>
      <c r="D242" s="45">
        <f t="shared" si="28"/>
      </c>
      <c r="E242" s="37">
        <f t="shared" si="29"/>
        <v>0</v>
      </c>
      <c r="F242" s="38">
        <f>Inputs!$C$8/12*H241</f>
        <v>2068.2550175407887</v>
      </c>
      <c r="G242" s="38">
        <f t="shared" si="26"/>
        <v>-2068.2550175407887</v>
      </c>
      <c r="H242" s="38">
        <f t="shared" si="27"/>
        <v>312306.50764865906</v>
      </c>
      <c r="I242" s="37">
        <f>IF(I241=0,0,IF(J242&lt;Inputs!$C$10*12+1,$I$4,0))</f>
        <v>-733.7645738793761</v>
      </c>
      <c r="J242">
        <f>IF((J241+1)&lt;(Inputs!$C$10*12+1),J241+1,"")</f>
        <v>239</v>
      </c>
      <c r="K242" t="e">
        <f t="shared" si="30"/>
        <v>#VALUE!</v>
      </c>
      <c r="L242">
        <f t="shared" si="32"/>
        <v>11</v>
      </c>
      <c r="M242" t="e">
        <f t="shared" si="31"/>
        <v>#VALUE!</v>
      </c>
    </row>
    <row r="243" spans="1:13" ht="12">
      <c r="A243">
        <f>IF(E243=0,0,IF(B243=Inputs!$C$11*12,12*IRR($C$3:C243,0.001),0))</f>
        <v>0</v>
      </c>
      <c r="B243" s="36" t="e">
        <f t="shared" si="25"/>
        <v>#VALUE!</v>
      </c>
      <c r="C243" s="46" t="e">
        <f>IF(B243=Inputs!$C$11*12,D243-H243,D243)</f>
        <v>#VALUE!</v>
      </c>
      <c r="D243" s="45">
        <f t="shared" si="28"/>
      </c>
      <c r="E243" s="37">
        <f t="shared" si="29"/>
        <v>0</v>
      </c>
      <c r="F243" s="38">
        <f>Inputs!$C$8/12*H242</f>
        <v>2082.0433843243936</v>
      </c>
      <c r="G243" s="38">
        <f t="shared" si="26"/>
        <v>-2082.0433843243936</v>
      </c>
      <c r="H243" s="38">
        <f t="shared" si="27"/>
        <v>314388.55103298347</v>
      </c>
      <c r="I243" s="37">
        <f>IF(I242=0,0,IF(J243&lt;Inputs!$C$10*12+1,$I$4,0))</f>
        <v>-733.7645738793761</v>
      </c>
      <c r="J243">
        <f>IF((J242+1)&lt;(Inputs!$C$10*12+1),J242+1,"")</f>
        <v>240</v>
      </c>
      <c r="K243" t="e">
        <f t="shared" si="30"/>
        <v>#VALUE!</v>
      </c>
      <c r="L243">
        <f t="shared" si="32"/>
        <v>12</v>
      </c>
      <c r="M243" t="e">
        <f t="shared" si="31"/>
        <v>#VALUE!</v>
      </c>
    </row>
    <row r="244" spans="1:13" ht="12">
      <c r="A244">
        <f>IF(E244=0,0,IF(B244=Inputs!$C$11*12,12*IRR($C$3:C244,0.001),0))</f>
        <v>0</v>
      </c>
      <c r="B244" s="36" t="e">
        <f t="shared" si="25"/>
        <v>#VALUE!</v>
      </c>
      <c r="C244" s="46" t="e">
        <f>IF(B244=Inputs!$C$11*12,D244-H244,D244)</f>
        <v>#VALUE!</v>
      </c>
      <c r="D244" s="45">
        <f t="shared" si="28"/>
      </c>
      <c r="E244" s="37">
        <f t="shared" si="29"/>
        <v>0</v>
      </c>
      <c r="F244" s="38">
        <f>Inputs!$C$8/12*H243</f>
        <v>2095.923673553223</v>
      </c>
      <c r="G244" s="38">
        <f t="shared" si="26"/>
        <v>-2095.923673553223</v>
      </c>
      <c r="H244" s="38">
        <f t="shared" si="27"/>
        <v>316484.4747065367</v>
      </c>
      <c r="I244" s="37">
        <f>IF(I243=0,0,IF(J244&lt;Inputs!$C$10*12+1,$I$4,0))</f>
        <v>-733.7645738793761</v>
      </c>
      <c r="J244">
        <f>IF((J243+1)&lt;(Inputs!$C$10*12+1),J243+1,"")</f>
        <v>241</v>
      </c>
      <c r="K244" t="e">
        <f t="shared" si="30"/>
        <v>#VALUE!</v>
      </c>
      <c r="L244">
        <f t="shared" si="32"/>
        <v>1</v>
      </c>
      <c r="M244" t="e">
        <f t="shared" si="31"/>
        <v>#VALUE!</v>
      </c>
    </row>
    <row r="245" spans="1:13" ht="12">
      <c r="A245">
        <f>IF(E245=0,0,IF(B245=Inputs!$C$11*12,12*IRR($C$3:C245,0.001),0))</f>
        <v>0</v>
      </c>
      <c r="B245" s="36" t="e">
        <f t="shared" si="25"/>
        <v>#VALUE!</v>
      </c>
      <c r="C245" s="46" t="e">
        <f>IF(B245=Inputs!$C$11*12,D245-H245,D245)</f>
        <v>#VALUE!</v>
      </c>
      <c r="D245" s="45">
        <f t="shared" si="28"/>
      </c>
      <c r="E245" s="37">
        <f t="shared" si="29"/>
        <v>0</v>
      </c>
      <c r="F245" s="38">
        <f>Inputs!$C$8/12*H244</f>
        <v>2109.896498043578</v>
      </c>
      <c r="G245" s="38">
        <f t="shared" si="26"/>
        <v>-2109.896498043578</v>
      </c>
      <c r="H245" s="38">
        <f t="shared" si="27"/>
        <v>318594.37120458024</v>
      </c>
      <c r="I245" s="37">
        <f>IF(I244=0,0,IF(J245&lt;Inputs!$C$10*12+1,$I$4,0))</f>
        <v>-733.7645738793761</v>
      </c>
      <c r="J245">
        <f>IF((J244+1)&lt;(Inputs!$C$10*12+1),J244+1,"")</f>
        <v>242</v>
      </c>
      <c r="K245" t="e">
        <f t="shared" si="30"/>
        <v>#VALUE!</v>
      </c>
      <c r="L245">
        <f t="shared" si="32"/>
        <v>2</v>
      </c>
      <c r="M245" t="e">
        <f t="shared" si="31"/>
        <v>#VALUE!</v>
      </c>
    </row>
    <row r="246" spans="1:13" ht="12">
      <c r="A246">
        <f>IF(E246=0,0,IF(B246=Inputs!$C$11*12,12*IRR($C$3:C246,0.001),0))</f>
        <v>0</v>
      </c>
      <c r="B246" s="36" t="e">
        <f t="shared" si="25"/>
        <v>#VALUE!</v>
      </c>
      <c r="C246" s="46" t="e">
        <f>IF(B246=Inputs!$C$11*12,D246-H246,D246)</f>
        <v>#VALUE!</v>
      </c>
      <c r="D246" s="45">
        <f t="shared" si="28"/>
      </c>
      <c r="E246" s="37">
        <f t="shared" si="29"/>
        <v>0</v>
      </c>
      <c r="F246" s="38">
        <f>Inputs!$C$8/12*H245</f>
        <v>2123.9624746972017</v>
      </c>
      <c r="G246" s="38">
        <f t="shared" si="26"/>
        <v>-2123.9624746972017</v>
      </c>
      <c r="H246" s="38">
        <f t="shared" si="27"/>
        <v>320718.33367927745</v>
      </c>
      <c r="I246" s="37">
        <f>IF(I245=0,0,IF(J246&lt;Inputs!$C$10*12+1,$I$4,0))</f>
        <v>-733.7645738793761</v>
      </c>
      <c r="J246">
        <f>IF((J245+1)&lt;(Inputs!$C$10*12+1),J245+1,"")</f>
        <v>243</v>
      </c>
      <c r="K246" t="e">
        <f t="shared" si="30"/>
        <v>#VALUE!</v>
      </c>
      <c r="L246">
        <f t="shared" si="32"/>
        <v>3</v>
      </c>
      <c r="M246" t="e">
        <f t="shared" si="31"/>
        <v>#VALUE!</v>
      </c>
    </row>
    <row r="247" spans="1:13" ht="12">
      <c r="A247">
        <f>IF(E247=0,0,IF(B247=Inputs!$C$11*12,12*IRR($C$3:C247,0.001),0))</f>
        <v>0</v>
      </c>
      <c r="B247" s="36" t="e">
        <f t="shared" si="25"/>
        <v>#VALUE!</v>
      </c>
      <c r="C247" s="46" t="e">
        <f>IF(B247=Inputs!$C$11*12,D247-H247,D247)</f>
        <v>#VALUE!</v>
      </c>
      <c r="D247" s="45">
        <f t="shared" si="28"/>
      </c>
      <c r="E247" s="37">
        <f t="shared" si="29"/>
        <v>0</v>
      </c>
      <c r="F247" s="38">
        <f>Inputs!$C$8/12*H246</f>
        <v>2138.1222245285167</v>
      </c>
      <c r="G247" s="38">
        <f t="shared" si="26"/>
        <v>-2138.1222245285167</v>
      </c>
      <c r="H247" s="38">
        <f t="shared" si="27"/>
        <v>322856.45590380597</v>
      </c>
      <c r="I247" s="37">
        <f>IF(I246=0,0,IF(J247&lt;Inputs!$C$10*12+1,$I$4,0))</f>
        <v>-733.7645738793761</v>
      </c>
      <c r="J247">
        <f>IF((J246+1)&lt;(Inputs!$C$10*12+1),J246+1,"")</f>
        <v>244</v>
      </c>
      <c r="K247" t="e">
        <f t="shared" si="30"/>
        <v>#VALUE!</v>
      </c>
      <c r="L247">
        <f t="shared" si="32"/>
        <v>4</v>
      </c>
      <c r="M247" t="e">
        <f t="shared" si="31"/>
        <v>#VALUE!</v>
      </c>
    </row>
    <row r="248" spans="1:13" ht="12">
      <c r="A248">
        <f>IF(E248=0,0,IF(B248=Inputs!$C$11*12,12*IRR($C$3:C248,0.001),0))</f>
        <v>0</v>
      </c>
      <c r="B248" s="36" t="e">
        <f t="shared" si="25"/>
        <v>#VALUE!</v>
      </c>
      <c r="C248" s="46" t="e">
        <f>IF(B248=Inputs!$C$11*12,D248-H248,D248)</f>
        <v>#VALUE!</v>
      </c>
      <c r="D248" s="45">
        <f t="shared" si="28"/>
      </c>
      <c r="E248" s="37">
        <f t="shared" si="29"/>
        <v>0</v>
      </c>
      <c r="F248" s="38">
        <f>Inputs!$C$8/12*H247</f>
        <v>2152.3763726920397</v>
      </c>
      <c r="G248" s="38">
        <f t="shared" si="26"/>
        <v>-2152.3763726920397</v>
      </c>
      <c r="H248" s="38">
        <f t="shared" si="27"/>
        <v>325008.832276498</v>
      </c>
      <c r="I248" s="37">
        <f>IF(I247=0,0,IF(J248&lt;Inputs!$C$10*12+1,$I$4,0))</f>
        <v>-733.7645738793761</v>
      </c>
      <c r="J248">
        <f>IF((J247+1)&lt;(Inputs!$C$10*12+1),J247+1,"")</f>
        <v>245</v>
      </c>
      <c r="K248" t="e">
        <f t="shared" si="30"/>
        <v>#VALUE!</v>
      </c>
      <c r="L248">
        <f t="shared" si="32"/>
        <v>5</v>
      </c>
      <c r="M248" t="e">
        <f t="shared" si="31"/>
        <v>#VALUE!</v>
      </c>
    </row>
    <row r="249" spans="1:13" ht="12">
      <c r="A249">
        <f>IF(E249=0,0,IF(B249=Inputs!$C$11*12,12*IRR($C$3:C249,0.001),0))</f>
        <v>0</v>
      </c>
      <c r="B249" s="36" t="e">
        <f t="shared" si="25"/>
        <v>#VALUE!</v>
      </c>
      <c r="C249" s="46" t="e">
        <f>IF(B249=Inputs!$C$11*12,D249-H249,D249)</f>
        <v>#VALUE!</v>
      </c>
      <c r="D249" s="45">
        <f t="shared" si="28"/>
      </c>
      <c r="E249" s="37">
        <f t="shared" si="29"/>
        <v>0</v>
      </c>
      <c r="F249" s="38">
        <f>Inputs!$C$8/12*H248</f>
        <v>2166.7255485099868</v>
      </c>
      <c r="G249" s="38">
        <f t="shared" si="26"/>
        <v>-2166.7255485099868</v>
      </c>
      <c r="H249" s="38">
        <f t="shared" si="27"/>
        <v>327175.557825008</v>
      </c>
      <c r="I249" s="37">
        <f>IF(I248=0,0,IF(J249&lt;Inputs!$C$10*12+1,$I$4,0))</f>
        <v>-733.7645738793761</v>
      </c>
      <c r="J249">
        <f>IF((J248+1)&lt;(Inputs!$C$10*12+1),J248+1,"")</f>
        <v>246</v>
      </c>
      <c r="K249" t="e">
        <f t="shared" si="30"/>
        <v>#VALUE!</v>
      </c>
      <c r="L249">
        <f t="shared" si="32"/>
        <v>6</v>
      </c>
      <c r="M249" t="e">
        <f t="shared" si="31"/>
        <v>#VALUE!</v>
      </c>
    </row>
    <row r="250" spans="1:13" ht="12">
      <c r="A250">
        <f>IF(E250=0,0,IF(B250=Inputs!$C$11*12,12*IRR($C$3:C250,0.001),0))</f>
        <v>0</v>
      </c>
      <c r="B250" s="36" t="e">
        <f t="shared" si="25"/>
        <v>#VALUE!</v>
      </c>
      <c r="C250" s="46" t="e">
        <f>IF(B250=Inputs!$C$11*12,D250-H250,D250)</f>
        <v>#VALUE!</v>
      </c>
      <c r="D250" s="45">
        <f t="shared" si="28"/>
      </c>
      <c r="E250" s="37">
        <f t="shared" si="29"/>
        <v>0</v>
      </c>
      <c r="F250" s="38">
        <f>Inputs!$C$8/12*H249</f>
        <v>2181.1703855000533</v>
      </c>
      <c r="G250" s="38">
        <f t="shared" si="26"/>
        <v>-2181.1703855000533</v>
      </c>
      <c r="H250" s="38">
        <f t="shared" si="27"/>
        <v>329356.72821050807</v>
      </c>
      <c r="I250" s="37">
        <f>IF(I249=0,0,IF(J250&lt;Inputs!$C$10*12+1,$I$4,0))</f>
        <v>-733.7645738793761</v>
      </c>
      <c r="J250">
        <f>IF((J249+1)&lt;(Inputs!$C$10*12+1),J249+1,"")</f>
        <v>247</v>
      </c>
      <c r="K250" t="e">
        <f t="shared" si="30"/>
        <v>#VALUE!</v>
      </c>
      <c r="L250">
        <f t="shared" si="32"/>
        <v>7</v>
      </c>
      <c r="M250" t="e">
        <f t="shared" si="31"/>
        <v>#VALUE!</v>
      </c>
    </row>
    <row r="251" spans="1:13" ht="12">
      <c r="A251">
        <f>IF(E251=0,0,IF(B251=Inputs!$C$11*12,12*IRR($C$3:C251,0.001),0))</f>
        <v>0</v>
      </c>
      <c r="B251" s="36" t="e">
        <f t="shared" si="25"/>
        <v>#VALUE!</v>
      </c>
      <c r="C251" s="46" t="e">
        <f>IF(B251=Inputs!$C$11*12,D251-H251,D251)</f>
        <v>#VALUE!</v>
      </c>
      <c r="D251" s="45">
        <f t="shared" si="28"/>
      </c>
      <c r="E251" s="37">
        <f t="shared" si="29"/>
        <v>0</v>
      </c>
      <c r="F251" s="38">
        <f>Inputs!$C$8/12*H250</f>
        <v>2195.7115214033875</v>
      </c>
      <c r="G251" s="38">
        <f t="shared" si="26"/>
        <v>-2195.7115214033875</v>
      </c>
      <c r="H251" s="38">
        <f t="shared" si="27"/>
        <v>331552.43973191147</v>
      </c>
      <c r="I251" s="37">
        <f>IF(I250=0,0,IF(J251&lt;Inputs!$C$10*12+1,$I$4,0))</f>
        <v>-733.7645738793761</v>
      </c>
      <c r="J251">
        <f>IF((J250+1)&lt;(Inputs!$C$10*12+1),J250+1,"")</f>
        <v>248</v>
      </c>
      <c r="K251" t="e">
        <f t="shared" si="30"/>
        <v>#VALUE!</v>
      </c>
      <c r="L251">
        <f t="shared" si="32"/>
        <v>8</v>
      </c>
      <c r="M251" t="e">
        <f t="shared" si="31"/>
        <v>#VALUE!</v>
      </c>
    </row>
    <row r="252" spans="1:13" ht="12">
      <c r="A252">
        <f>IF(E252=0,0,IF(B252=Inputs!$C$11*12,12*IRR($C$3:C252,0.001),0))</f>
        <v>0</v>
      </c>
      <c r="B252" s="36" t="e">
        <f t="shared" si="25"/>
        <v>#VALUE!</v>
      </c>
      <c r="C252" s="46" t="e">
        <f>IF(B252=Inputs!$C$11*12,D252-H252,D252)</f>
        <v>#VALUE!</v>
      </c>
      <c r="D252" s="45">
        <f t="shared" si="28"/>
      </c>
      <c r="E252" s="37">
        <f t="shared" si="29"/>
        <v>0</v>
      </c>
      <c r="F252" s="38">
        <f>Inputs!$C$8/12*H251</f>
        <v>2210.3495982127433</v>
      </c>
      <c r="G252" s="38">
        <f t="shared" si="26"/>
        <v>-2210.3495982127433</v>
      </c>
      <c r="H252" s="38">
        <f t="shared" si="27"/>
        <v>333762.7893301242</v>
      </c>
      <c r="I252" s="37">
        <f>IF(I251=0,0,IF(J252&lt;Inputs!$C$10*12+1,$I$4,0))</f>
        <v>-733.7645738793761</v>
      </c>
      <c r="J252">
        <f>IF((J251+1)&lt;(Inputs!$C$10*12+1),J251+1,"")</f>
        <v>249</v>
      </c>
      <c r="K252" t="e">
        <f t="shared" si="30"/>
        <v>#VALUE!</v>
      </c>
      <c r="L252">
        <f t="shared" si="32"/>
        <v>9</v>
      </c>
      <c r="M252" t="e">
        <f t="shared" si="31"/>
        <v>#VALUE!</v>
      </c>
    </row>
    <row r="253" spans="1:13" ht="12">
      <c r="A253">
        <f>IF(E253=0,0,IF(B253=Inputs!$C$11*12,12*IRR($C$3:C253,0.001),0))</f>
        <v>0</v>
      </c>
      <c r="B253" s="36" t="e">
        <f t="shared" si="25"/>
        <v>#VALUE!</v>
      </c>
      <c r="C253" s="46" t="e">
        <f>IF(B253=Inputs!$C$11*12,D253-H253,D253)</f>
        <v>#VALUE!</v>
      </c>
      <c r="D253" s="45">
        <f t="shared" si="28"/>
      </c>
      <c r="E253" s="37">
        <f t="shared" si="29"/>
        <v>0</v>
      </c>
      <c r="F253" s="38">
        <f>Inputs!$C$8/12*H252</f>
        <v>2225.0852622008283</v>
      </c>
      <c r="G253" s="38">
        <f t="shared" si="26"/>
        <v>-2225.0852622008283</v>
      </c>
      <c r="H253" s="38">
        <f t="shared" si="27"/>
        <v>335987.87459232507</v>
      </c>
      <c r="I253" s="37">
        <f>IF(I252=0,0,IF(J253&lt;Inputs!$C$10*12+1,$I$4,0))</f>
        <v>-733.7645738793761</v>
      </c>
      <c r="J253">
        <f>IF((J252+1)&lt;(Inputs!$C$10*12+1),J252+1,"")</f>
        <v>250</v>
      </c>
      <c r="K253" t="e">
        <f t="shared" si="30"/>
        <v>#VALUE!</v>
      </c>
      <c r="L253">
        <f t="shared" si="32"/>
        <v>10</v>
      </c>
      <c r="M253" t="e">
        <f t="shared" si="31"/>
        <v>#VALUE!</v>
      </c>
    </row>
    <row r="254" spans="1:13" ht="12">
      <c r="A254">
        <f>IF(E254=0,0,IF(B254=Inputs!$C$11*12,12*IRR($C$3:C254,0.001),0))</f>
        <v>0</v>
      </c>
      <c r="B254" s="36" t="e">
        <f t="shared" si="25"/>
        <v>#VALUE!</v>
      </c>
      <c r="C254" s="46" t="e">
        <f>IF(B254=Inputs!$C$11*12,D254-H254,D254)</f>
        <v>#VALUE!</v>
      </c>
      <c r="D254" s="45">
        <f t="shared" si="28"/>
      </c>
      <c r="E254" s="37">
        <f t="shared" si="29"/>
        <v>0</v>
      </c>
      <c r="F254" s="38">
        <f>Inputs!$C$8/12*H253</f>
        <v>2239.919163948834</v>
      </c>
      <c r="G254" s="38">
        <f t="shared" si="26"/>
        <v>-2239.919163948834</v>
      </c>
      <c r="H254" s="38">
        <f t="shared" si="27"/>
        <v>338227.7937562739</v>
      </c>
      <c r="I254" s="37">
        <f>IF(I253=0,0,IF(J254&lt;Inputs!$C$10*12+1,$I$4,0))</f>
        <v>-733.7645738793761</v>
      </c>
      <c r="J254">
        <f>IF((J253+1)&lt;(Inputs!$C$10*12+1),J253+1,"")</f>
        <v>251</v>
      </c>
      <c r="K254" t="e">
        <f t="shared" si="30"/>
        <v>#VALUE!</v>
      </c>
      <c r="L254">
        <f t="shared" si="32"/>
        <v>11</v>
      </c>
      <c r="M254" t="e">
        <f t="shared" si="31"/>
        <v>#VALUE!</v>
      </c>
    </row>
    <row r="255" spans="1:13" ht="12">
      <c r="A255">
        <f>IF(E255=0,0,IF(B255=Inputs!$C$11*12,12*IRR($C$3:C255,0.001),0))</f>
        <v>0</v>
      </c>
      <c r="B255" s="36" t="e">
        <f t="shared" si="25"/>
        <v>#VALUE!</v>
      </c>
      <c r="C255" s="46" t="e">
        <f>IF(B255=Inputs!$C$11*12,D255-H255,D255)</f>
        <v>#VALUE!</v>
      </c>
      <c r="D255" s="45">
        <f t="shared" si="28"/>
      </c>
      <c r="E255" s="37">
        <f t="shared" si="29"/>
        <v>0</v>
      </c>
      <c r="F255" s="38">
        <f>Inputs!$C$8/12*H254</f>
        <v>2254.8519583751595</v>
      </c>
      <c r="G255" s="38">
        <f t="shared" si="26"/>
        <v>-2254.8519583751595</v>
      </c>
      <c r="H255" s="38">
        <f t="shared" si="27"/>
        <v>340482.64571464906</v>
      </c>
      <c r="I255" s="37">
        <f>IF(I254=0,0,IF(J255&lt;Inputs!$C$10*12+1,$I$4,0))</f>
        <v>-733.7645738793761</v>
      </c>
      <c r="J255">
        <f>IF((J254+1)&lt;(Inputs!$C$10*12+1),J254+1,"")</f>
        <v>252</v>
      </c>
      <c r="K255" t="e">
        <f t="shared" si="30"/>
        <v>#VALUE!</v>
      </c>
      <c r="L255">
        <f t="shared" si="32"/>
        <v>12</v>
      </c>
      <c r="M255" t="e">
        <f t="shared" si="31"/>
        <v>#VALUE!</v>
      </c>
    </row>
    <row r="256" spans="1:13" ht="12">
      <c r="A256">
        <f>IF(E256=0,0,IF(B256=Inputs!$C$11*12,12*IRR($C$3:C256,0.001),0))</f>
        <v>0</v>
      </c>
      <c r="B256" s="36" t="e">
        <f t="shared" si="25"/>
        <v>#VALUE!</v>
      </c>
      <c r="C256" s="46" t="e">
        <f>IF(B256=Inputs!$C$11*12,D256-H256,D256)</f>
        <v>#VALUE!</v>
      </c>
      <c r="D256" s="45">
        <f t="shared" si="28"/>
      </c>
      <c r="E256" s="37">
        <f t="shared" si="29"/>
        <v>0</v>
      </c>
      <c r="F256" s="38">
        <f>Inputs!$C$8/12*H255</f>
        <v>2269.884304764327</v>
      </c>
      <c r="G256" s="38">
        <f t="shared" si="26"/>
        <v>-2269.884304764327</v>
      </c>
      <c r="H256" s="38">
        <f t="shared" si="27"/>
        <v>342752.5300194134</v>
      </c>
      <c r="I256" s="37">
        <f>IF(I255=0,0,IF(J256&lt;Inputs!$C$10*12+1,$I$4,0))</f>
        <v>-733.7645738793761</v>
      </c>
      <c r="J256">
        <f>IF((J255+1)&lt;(Inputs!$C$10*12+1),J255+1,"")</f>
        <v>253</v>
      </c>
      <c r="K256" t="e">
        <f t="shared" si="30"/>
        <v>#VALUE!</v>
      </c>
      <c r="L256">
        <f t="shared" si="32"/>
        <v>1</v>
      </c>
      <c r="M256" t="e">
        <f t="shared" si="31"/>
        <v>#VALUE!</v>
      </c>
    </row>
    <row r="257" spans="1:13" ht="12">
      <c r="A257">
        <f>IF(E257=0,0,IF(B257=Inputs!$C$11*12,12*IRR($C$3:C257,0.001),0))</f>
        <v>0</v>
      </c>
      <c r="B257" s="36" t="e">
        <f t="shared" si="25"/>
        <v>#VALUE!</v>
      </c>
      <c r="C257" s="46" t="e">
        <f>IF(B257=Inputs!$C$11*12,D257-H257,D257)</f>
        <v>#VALUE!</v>
      </c>
      <c r="D257" s="45">
        <f t="shared" si="28"/>
      </c>
      <c r="E257" s="37">
        <f t="shared" si="29"/>
        <v>0</v>
      </c>
      <c r="F257" s="38">
        <f>Inputs!$C$8/12*H256</f>
        <v>2285.0168667960893</v>
      </c>
      <c r="G257" s="38">
        <f t="shared" si="26"/>
        <v>-2285.0168667960893</v>
      </c>
      <c r="H257" s="38">
        <f t="shared" si="27"/>
        <v>345037.54688620946</v>
      </c>
      <c r="I257" s="37">
        <f>IF(I256=0,0,IF(J257&lt;Inputs!$C$10*12+1,$I$4,0))</f>
        <v>-733.7645738793761</v>
      </c>
      <c r="J257">
        <f>IF((J256+1)&lt;(Inputs!$C$10*12+1),J256+1,"")</f>
        <v>254</v>
      </c>
      <c r="K257" t="e">
        <f t="shared" si="30"/>
        <v>#VALUE!</v>
      </c>
      <c r="L257">
        <f t="shared" si="32"/>
        <v>2</v>
      </c>
      <c r="M257" t="e">
        <f t="shared" si="31"/>
        <v>#VALUE!</v>
      </c>
    </row>
    <row r="258" spans="1:13" ht="12">
      <c r="A258">
        <f>IF(E258=0,0,IF(B258=Inputs!$C$11*12,12*IRR($C$3:C258,0.001),0))</f>
        <v>0</v>
      </c>
      <c r="B258" s="36" t="e">
        <f t="shared" si="25"/>
        <v>#VALUE!</v>
      </c>
      <c r="C258" s="46" t="e">
        <f>IF(B258=Inputs!$C$11*12,D258-H258,D258)</f>
        <v>#VALUE!</v>
      </c>
      <c r="D258" s="45">
        <f t="shared" si="28"/>
      </c>
      <c r="E258" s="37">
        <f t="shared" si="29"/>
        <v>0</v>
      </c>
      <c r="F258" s="38">
        <f>Inputs!$C$8/12*H257</f>
        <v>2300.25031257473</v>
      </c>
      <c r="G258" s="38">
        <f t="shared" si="26"/>
        <v>-2300.25031257473</v>
      </c>
      <c r="H258" s="38">
        <f t="shared" si="27"/>
        <v>347337.7971987842</v>
      </c>
      <c r="I258" s="37">
        <f>IF(I257=0,0,IF(J258&lt;Inputs!$C$10*12+1,$I$4,0))</f>
        <v>-733.7645738793761</v>
      </c>
      <c r="J258">
        <f>IF((J257+1)&lt;(Inputs!$C$10*12+1),J257+1,"")</f>
        <v>255</v>
      </c>
      <c r="K258" t="e">
        <f t="shared" si="30"/>
        <v>#VALUE!</v>
      </c>
      <c r="L258">
        <f t="shared" si="32"/>
        <v>3</v>
      </c>
      <c r="M258" t="e">
        <f t="shared" si="31"/>
        <v>#VALUE!</v>
      </c>
    </row>
    <row r="259" spans="1:13" ht="12">
      <c r="A259">
        <f>IF(E259=0,0,IF(B259=Inputs!$C$11*12,12*IRR($C$3:C259,0.001),0))</f>
        <v>0</v>
      </c>
      <c r="B259" s="36" t="e">
        <f t="shared" si="25"/>
        <v>#VALUE!</v>
      </c>
      <c r="C259" s="46" t="e">
        <f>IF(B259=Inputs!$C$11*12,D259-H259,D259)</f>
        <v>#VALUE!</v>
      </c>
      <c r="D259" s="45">
        <f t="shared" si="28"/>
      </c>
      <c r="E259" s="37">
        <f t="shared" si="29"/>
        <v>0</v>
      </c>
      <c r="F259" s="38">
        <f>Inputs!$C$8/12*H258</f>
        <v>2315.5853146585614</v>
      </c>
      <c r="G259" s="38">
        <f t="shared" si="26"/>
        <v>-2315.5853146585614</v>
      </c>
      <c r="H259" s="38">
        <f t="shared" si="27"/>
        <v>349653.3825134428</v>
      </c>
      <c r="I259" s="37">
        <f>IF(I258=0,0,IF(J259&lt;Inputs!$C$10*12+1,$I$4,0))</f>
        <v>-733.7645738793761</v>
      </c>
      <c r="J259">
        <f>IF((J258+1)&lt;(Inputs!$C$10*12+1),J258+1,"")</f>
        <v>256</v>
      </c>
      <c r="K259" t="e">
        <f t="shared" si="30"/>
        <v>#VALUE!</v>
      </c>
      <c r="L259">
        <f t="shared" si="32"/>
        <v>4</v>
      </c>
      <c r="M259" t="e">
        <f t="shared" si="31"/>
        <v>#VALUE!</v>
      </c>
    </row>
    <row r="260" spans="1:13" ht="12">
      <c r="A260">
        <f>IF(E260=0,0,IF(B260=Inputs!$C$11*12,12*IRR($C$3:C260,0.001),0))</f>
        <v>0</v>
      </c>
      <c r="B260" s="36" t="e">
        <f t="shared" si="25"/>
        <v>#VALUE!</v>
      </c>
      <c r="C260" s="46" t="e">
        <f>IF(B260=Inputs!$C$11*12,D260-H260,D260)</f>
        <v>#VALUE!</v>
      </c>
      <c r="D260" s="45">
        <f t="shared" si="28"/>
      </c>
      <c r="E260" s="37">
        <f t="shared" si="29"/>
        <v>0</v>
      </c>
      <c r="F260" s="38">
        <f>Inputs!$C$8/12*H259</f>
        <v>2331.0225500896186</v>
      </c>
      <c r="G260" s="38">
        <f t="shared" si="26"/>
        <v>-2331.0225500896186</v>
      </c>
      <c r="H260" s="38">
        <f t="shared" si="27"/>
        <v>351984.4050635324</v>
      </c>
      <c r="I260" s="37">
        <f>IF(I259=0,0,IF(J260&lt;Inputs!$C$10*12+1,$I$4,0))</f>
        <v>-733.7645738793761</v>
      </c>
      <c r="J260">
        <f>IF((J259+1)&lt;(Inputs!$C$10*12+1),J259+1,"")</f>
        <v>257</v>
      </c>
      <c r="K260" t="e">
        <f t="shared" si="30"/>
        <v>#VALUE!</v>
      </c>
      <c r="L260">
        <f t="shared" si="32"/>
        <v>5</v>
      </c>
      <c r="M260" t="e">
        <f t="shared" si="31"/>
        <v>#VALUE!</v>
      </c>
    </row>
    <row r="261" spans="1:13" ht="12">
      <c r="A261">
        <f>IF(E261=0,0,IF(B261=Inputs!$C$11*12,12*IRR($C$3:C261,0.001),0))</f>
        <v>0</v>
      </c>
      <c r="B261" s="36" t="e">
        <f aca="true" t="shared" si="33" ref="B261:B324">M261</f>
        <v>#VALUE!</v>
      </c>
      <c r="C261" s="46" t="e">
        <f>IF(B261=Inputs!$C$11*12,D261-H261,D261)</f>
        <v>#VALUE!</v>
      </c>
      <c r="D261" s="45">
        <f t="shared" si="28"/>
      </c>
      <c r="E261" s="37">
        <f t="shared" si="29"/>
        <v>0</v>
      </c>
      <c r="F261" s="38">
        <f>Inputs!$C$8/12*H260</f>
        <v>2346.5627004235494</v>
      </c>
      <c r="G261" s="38">
        <f aca="true" t="shared" si="34" ref="G261:G324">-E261-F261</f>
        <v>-2346.5627004235494</v>
      </c>
      <c r="H261" s="38">
        <f aca="true" t="shared" si="35" ref="H261:H324">H260-G261</f>
        <v>354330.96776395594</v>
      </c>
      <c r="I261" s="37">
        <f>IF(I260=0,0,IF(J261&lt;Inputs!$C$10*12+1,$I$4,0))</f>
        <v>-733.7645738793761</v>
      </c>
      <c r="J261">
        <f>IF((J260+1)&lt;(Inputs!$C$10*12+1),J260+1,"")</f>
        <v>258</v>
      </c>
      <c r="K261" t="e">
        <f t="shared" si="30"/>
        <v>#VALUE!</v>
      </c>
      <c r="L261">
        <f t="shared" si="32"/>
        <v>6</v>
      </c>
      <c r="M261" t="e">
        <f t="shared" si="31"/>
        <v>#VALUE!</v>
      </c>
    </row>
    <row r="262" spans="1:13" ht="12">
      <c r="A262">
        <f>IF(E262=0,0,IF(B262=Inputs!$C$11*12,12*IRR($C$3:C262,0.001),0))</f>
        <v>0</v>
      </c>
      <c r="B262" s="36" t="e">
        <f t="shared" si="33"/>
        <v>#VALUE!</v>
      </c>
      <c r="C262" s="46" t="e">
        <f>IF(B262=Inputs!$C$11*12,D262-H262,D262)</f>
        <v>#VALUE!</v>
      </c>
      <c r="D262" s="45">
        <f aca="true" t="shared" si="36" ref="D262:D325">IF(E262=0,"",E262)</f>
      </c>
      <c r="E262" s="37">
        <f aca="true" t="shared" si="37" ref="E262:E325">IF(E261=0,0,(IF(B262="",0,$E$4)))</f>
        <v>0</v>
      </c>
      <c r="F262" s="38">
        <f>Inputs!$C$8/12*H261</f>
        <v>2362.2064517597064</v>
      </c>
      <c r="G262" s="38">
        <f t="shared" si="34"/>
        <v>-2362.2064517597064</v>
      </c>
      <c r="H262" s="38">
        <f t="shared" si="35"/>
        <v>356693.17421571567</v>
      </c>
      <c r="I262" s="37">
        <f>IF(I261=0,0,IF(J262&lt;Inputs!$C$10*12+1,$I$4,0))</f>
        <v>-733.7645738793761</v>
      </c>
      <c r="J262">
        <f>IF((J261+1)&lt;(Inputs!$C$10*12+1),J261+1,"")</f>
        <v>259</v>
      </c>
      <c r="K262" t="e">
        <f aca="true" t="shared" si="38" ref="K262:K325">IF(M262="","",IF(L262=1,K261+1,K261))</f>
        <v>#VALUE!</v>
      </c>
      <c r="L262">
        <f t="shared" si="32"/>
        <v>7</v>
      </c>
      <c r="M262" t="e">
        <f aca="true" t="shared" si="39" ref="M262:M325">IF((M261+1)&lt;$N$3,M261+1,"")</f>
        <v>#VALUE!</v>
      </c>
    </row>
    <row r="263" spans="1:13" ht="12">
      <c r="A263">
        <f>IF(E263=0,0,IF(B263=Inputs!$C$11*12,12*IRR($C$3:C263,0.001),0))</f>
        <v>0</v>
      </c>
      <c r="B263" s="36" t="e">
        <f t="shared" si="33"/>
        <v>#VALUE!</v>
      </c>
      <c r="C263" s="46" t="e">
        <f>IF(B263=Inputs!$C$11*12,D263-H263,D263)</f>
        <v>#VALUE!</v>
      </c>
      <c r="D263" s="45">
        <f t="shared" si="36"/>
      </c>
      <c r="E263" s="37">
        <f t="shared" si="37"/>
        <v>0</v>
      </c>
      <c r="F263" s="38">
        <f>Inputs!$C$8/12*H262</f>
        <v>2377.954494771438</v>
      </c>
      <c r="G263" s="38">
        <f t="shared" si="34"/>
        <v>-2377.954494771438</v>
      </c>
      <c r="H263" s="38">
        <f t="shared" si="35"/>
        <v>359071.1287104871</v>
      </c>
      <c r="I263" s="37">
        <f>IF(I262=0,0,IF(J263&lt;Inputs!$C$10*12+1,$I$4,0))</f>
        <v>-733.7645738793761</v>
      </c>
      <c r="J263">
        <f>IF((J262+1)&lt;(Inputs!$C$10*12+1),J262+1,"")</f>
        <v>260</v>
      </c>
      <c r="K263" t="e">
        <f t="shared" si="38"/>
        <v>#VALUE!</v>
      </c>
      <c r="L263">
        <f t="shared" si="32"/>
        <v>8</v>
      </c>
      <c r="M263" t="e">
        <f t="shared" si="39"/>
        <v>#VALUE!</v>
      </c>
    </row>
    <row r="264" spans="1:13" ht="12">
      <c r="A264">
        <f>IF(E264=0,0,IF(B264=Inputs!$C$11*12,12*IRR($C$3:C264,0.001),0))</f>
        <v>0</v>
      </c>
      <c r="B264" s="36" t="e">
        <f t="shared" si="33"/>
        <v>#VALUE!</v>
      </c>
      <c r="C264" s="46" t="e">
        <f>IF(B264=Inputs!$C$11*12,D264-H264,D264)</f>
        <v>#VALUE!</v>
      </c>
      <c r="D264" s="45">
        <f t="shared" si="36"/>
      </c>
      <c r="E264" s="37">
        <f t="shared" si="37"/>
        <v>0</v>
      </c>
      <c r="F264" s="38">
        <f>Inputs!$C$8/12*H263</f>
        <v>2393.807524736581</v>
      </c>
      <c r="G264" s="38">
        <f t="shared" si="34"/>
        <v>-2393.807524736581</v>
      </c>
      <c r="H264" s="38">
        <f t="shared" si="35"/>
        <v>361464.93623522366</v>
      </c>
      <c r="I264" s="37">
        <f>IF(I263=0,0,IF(J264&lt;Inputs!$C$10*12+1,$I$4,0))</f>
        <v>-733.7645738793761</v>
      </c>
      <c r="J264">
        <f>IF((J263+1)&lt;(Inputs!$C$10*12+1),J263+1,"")</f>
        <v>261</v>
      </c>
      <c r="K264" t="e">
        <f t="shared" si="38"/>
        <v>#VALUE!</v>
      </c>
      <c r="L264">
        <f t="shared" si="32"/>
        <v>9</v>
      </c>
      <c r="M264" t="e">
        <f t="shared" si="39"/>
        <v>#VALUE!</v>
      </c>
    </row>
    <row r="265" spans="1:13" ht="12">
      <c r="A265">
        <f>IF(E265=0,0,IF(B265=Inputs!$C$11*12,12*IRR($C$3:C265,0.001),0))</f>
        <v>0</v>
      </c>
      <c r="B265" s="36" t="e">
        <f t="shared" si="33"/>
        <v>#VALUE!</v>
      </c>
      <c r="C265" s="46" t="e">
        <f>IF(B265=Inputs!$C$11*12,D265-H265,D265)</f>
        <v>#VALUE!</v>
      </c>
      <c r="D265" s="45">
        <f t="shared" si="36"/>
      </c>
      <c r="E265" s="37">
        <f t="shared" si="37"/>
        <v>0</v>
      </c>
      <c r="F265" s="38">
        <f>Inputs!$C$8/12*H264</f>
        <v>2409.766241568158</v>
      </c>
      <c r="G265" s="38">
        <f t="shared" si="34"/>
        <v>-2409.766241568158</v>
      </c>
      <c r="H265" s="38">
        <f t="shared" si="35"/>
        <v>363874.7024767918</v>
      </c>
      <c r="I265" s="37">
        <f>IF(I264=0,0,IF(J265&lt;Inputs!$C$10*12+1,$I$4,0))</f>
        <v>-733.7645738793761</v>
      </c>
      <c r="J265">
        <f>IF((J264+1)&lt;(Inputs!$C$10*12+1),J264+1,"")</f>
        <v>262</v>
      </c>
      <c r="K265" t="e">
        <f t="shared" si="38"/>
        <v>#VALUE!</v>
      </c>
      <c r="L265">
        <f t="shared" si="32"/>
        <v>10</v>
      </c>
      <c r="M265" t="e">
        <f t="shared" si="39"/>
        <v>#VALUE!</v>
      </c>
    </row>
    <row r="266" spans="1:13" ht="12">
      <c r="A266">
        <f>IF(E266=0,0,IF(B266=Inputs!$C$11*12,12*IRR($C$3:C266,0.001),0))</f>
        <v>0</v>
      </c>
      <c r="B266" s="36" t="e">
        <f t="shared" si="33"/>
        <v>#VALUE!</v>
      </c>
      <c r="C266" s="46" t="e">
        <f>IF(B266=Inputs!$C$11*12,D266-H266,D266)</f>
        <v>#VALUE!</v>
      </c>
      <c r="D266" s="45">
        <f t="shared" si="36"/>
      </c>
      <c r="E266" s="37">
        <f t="shared" si="37"/>
        <v>0</v>
      </c>
      <c r="F266" s="38">
        <f>Inputs!$C$8/12*H265</f>
        <v>2425.831349845279</v>
      </c>
      <c r="G266" s="38">
        <f t="shared" si="34"/>
        <v>-2425.831349845279</v>
      </c>
      <c r="H266" s="38">
        <f t="shared" si="35"/>
        <v>366300.5338266371</v>
      </c>
      <c r="I266" s="37">
        <f>IF(I265=0,0,IF(J266&lt;Inputs!$C$10*12+1,$I$4,0))</f>
        <v>-733.7645738793761</v>
      </c>
      <c r="J266">
        <f>IF((J265+1)&lt;(Inputs!$C$10*12+1),J265+1,"")</f>
        <v>263</v>
      </c>
      <c r="K266" t="e">
        <f t="shared" si="38"/>
        <v>#VALUE!</v>
      </c>
      <c r="L266">
        <f t="shared" si="32"/>
        <v>11</v>
      </c>
      <c r="M266" t="e">
        <f t="shared" si="39"/>
        <v>#VALUE!</v>
      </c>
    </row>
    <row r="267" spans="1:13" ht="12">
      <c r="A267">
        <f>IF(E267=0,0,IF(B267=Inputs!$C$11*12,12*IRR($C$3:C267,0.001),0))</f>
        <v>0</v>
      </c>
      <c r="B267" s="36" t="e">
        <f t="shared" si="33"/>
        <v>#VALUE!</v>
      </c>
      <c r="C267" s="46" t="e">
        <f>IF(B267=Inputs!$C$11*12,D267-H267,D267)</f>
        <v>#VALUE!</v>
      </c>
      <c r="D267" s="45">
        <f t="shared" si="36"/>
      </c>
      <c r="E267" s="37">
        <f t="shared" si="37"/>
        <v>0</v>
      </c>
      <c r="F267" s="38">
        <f>Inputs!$C$8/12*H266</f>
        <v>2442.0035588442474</v>
      </c>
      <c r="G267" s="38">
        <f t="shared" si="34"/>
        <v>-2442.0035588442474</v>
      </c>
      <c r="H267" s="38">
        <f t="shared" si="35"/>
        <v>368742.53738548135</v>
      </c>
      <c r="I267" s="37">
        <f>IF(I266=0,0,IF(J267&lt;Inputs!$C$10*12+1,$I$4,0))</f>
        <v>-733.7645738793761</v>
      </c>
      <c r="J267">
        <f>IF((J266+1)&lt;(Inputs!$C$10*12+1),J266+1,"")</f>
        <v>264</v>
      </c>
      <c r="K267" t="e">
        <f t="shared" si="38"/>
        <v>#VALUE!</v>
      </c>
      <c r="L267">
        <f t="shared" si="32"/>
        <v>12</v>
      </c>
      <c r="M267" t="e">
        <f t="shared" si="39"/>
        <v>#VALUE!</v>
      </c>
    </row>
    <row r="268" spans="1:13" ht="12">
      <c r="A268">
        <f>IF(E268=0,0,IF(B268=Inputs!$C$11*12,12*IRR($C$3:C268,0.001),0))</f>
        <v>0</v>
      </c>
      <c r="B268" s="36" t="e">
        <f t="shared" si="33"/>
        <v>#VALUE!</v>
      </c>
      <c r="C268" s="46" t="e">
        <f>IF(B268=Inputs!$C$11*12,D268-H268,D268)</f>
        <v>#VALUE!</v>
      </c>
      <c r="D268" s="45">
        <f t="shared" si="36"/>
      </c>
      <c r="E268" s="37">
        <f t="shared" si="37"/>
        <v>0</v>
      </c>
      <c r="F268" s="38">
        <f>Inputs!$C$8/12*H267</f>
        <v>2458.2835825698758</v>
      </c>
      <c r="G268" s="38">
        <f t="shared" si="34"/>
        <v>-2458.2835825698758</v>
      </c>
      <c r="H268" s="38">
        <f t="shared" si="35"/>
        <v>371200.8209680512</v>
      </c>
      <c r="I268" s="37">
        <f>IF(I267=0,0,IF(J268&lt;Inputs!$C$10*12+1,$I$4,0))</f>
        <v>-733.7645738793761</v>
      </c>
      <c r="J268">
        <f>IF((J267+1)&lt;(Inputs!$C$10*12+1),J267+1,"")</f>
        <v>265</v>
      </c>
      <c r="K268" t="e">
        <f t="shared" si="38"/>
        <v>#VALUE!</v>
      </c>
      <c r="L268">
        <f t="shared" si="32"/>
        <v>1</v>
      </c>
      <c r="M268" t="e">
        <f t="shared" si="39"/>
        <v>#VALUE!</v>
      </c>
    </row>
    <row r="269" spans="1:13" ht="12">
      <c r="A269">
        <f>IF(E269=0,0,IF(B269=Inputs!$C$11*12,12*IRR($C$3:C269,0.001),0))</f>
        <v>0</v>
      </c>
      <c r="B269" s="36" t="e">
        <f t="shared" si="33"/>
        <v>#VALUE!</v>
      </c>
      <c r="C269" s="46" t="e">
        <f>IF(B269=Inputs!$C$11*12,D269-H269,D269)</f>
        <v>#VALUE!</v>
      </c>
      <c r="D269" s="45">
        <f t="shared" si="36"/>
      </c>
      <c r="E269" s="37">
        <f t="shared" si="37"/>
        <v>0</v>
      </c>
      <c r="F269" s="38">
        <f>Inputs!$C$8/12*H268</f>
        <v>2474.6721397870083</v>
      </c>
      <c r="G269" s="38">
        <f t="shared" si="34"/>
        <v>-2474.6721397870083</v>
      </c>
      <c r="H269" s="38">
        <f t="shared" si="35"/>
        <v>373675.4931078382</v>
      </c>
      <c r="I269" s="37">
        <f>IF(I268=0,0,IF(J269&lt;Inputs!$C$10*12+1,$I$4,0))</f>
        <v>-733.7645738793761</v>
      </c>
      <c r="J269">
        <f>IF((J268+1)&lt;(Inputs!$C$10*12+1),J268+1,"")</f>
        <v>266</v>
      </c>
      <c r="K269" t="e">
        <f t="shared" si="38"/>
        <v>#VALUE!</v>
      </c>
      <c r="L269">
        <f t="shared" si="32"/>
        <v>2</v>
      </c>
      <c r="M269" t="e">
        <f t="shared" si="39"/>
        <v>#VALUE!</v>
      </c>
    </row>
    <row r="270" spans="1:13" ht="12">
      <c r="A270">
        <f>IF(E270=0,0,IF(B270=Inputs!$C$11*12,12*IRR($C$3:C270,0.001),0))</f>
        <v>0</v>
      </c>
      <c r="B270" s="36" t="e">
        <f t="shared" si="33"/>
        <v>#VALUE!</v>
      </c>
      <c r="C270" s="46" t="e">
        <f>IF(B270=Inputs!$C$11*12,D270-H270,D270)</f>
        <v>#VALUE!</v>
      </c>
      <c r="D270" s="45">
        <f t="shared" si="36"/>
      </c>
      <c r="E270" s="37">
        <f t="shared" si="37"/>
        <v>0</v>
      </c>
      <c r="F270" s="38">
        <f>Inputs!$C$8/12*H269</f>
        <v>2491.169954052255</v>
      </c>
      <c r="G270" s="38">
        <f t="shared" si="34"/>
        <v>-2491.169954052255</v>
      </c>
      <c r="H270" s="38">
        <f t="shared" si="35"/>
        <v>376166.66306189046</v>
      </c>
      <c r="I270" s="37">
        <f>IF(I269=0,0,IF(J270&lt;Inputs!$C$10*12+1,$I$4,0))</f>
        <v>-733.7645738793761</v>
      </c>
      <c r="J270">
        <f>IF((J269+1)&lt;(Inputs!$C$10*12+1),J269+1,"")</f>
        <v>267</v>
      </c>
      <c r="K270" t="e">
        <f t="shared" si="38"/>
        <v>#VALUE!</v>
      </c>
      <c r="L270">
        <f t="shared" si="32"/>
        <v>3</v>
      </c>
      <c r="M270" t="e">
        <f t="shared" si="39"/>
        <v>#VALUE!</v>
      </c>
    </row>
    <row r="271" spans="1:13" ht="12">
      <c r="A271">
        <f>IF(E271=0,0,IF(B271=Inputs!$C$11*12,12*IRR($C$3:C271,0.001),0))</f>
        <v>0</v>
      </c>
      <c r="B271" s="36" t="e">
        <f t="shared" si="33"/>
        <v>#VALUE!</v>
      </c>
      <c r="C271" s="46" t="e">
        <f>IF(B271=Inputs!$C$11*12,D271-H271,D271)</f>
        <v>#VALUE!</v>
      </c>
      <c r="D271" s="45">
        <f t="shared" si="36"/>
      </c>
      <c r="E271" s="37">
        <f t="shared" si="37"/>
        <v>0</v>
      </c>
      <c r="F271" s="38">
        <f>Inputs!$C$8/12*H270</f>
        <v>2507.7777537459365</v>
      </c>
      <c r="G271" s="38">
        <f t="shared" si="34"/>
        <v>-2507.7777537459365</v>
      </c>
      <c r="H271" s="38">
        <f t="shared" si="35"/>
        <v>378674.4408156364</v>
      </c>
      <c r="I271" s="37">
        <f>IF(I270=0,0,IF(J271&lt;Inputs!$C$10*12+1,$I$4,0))</f>
        <v>-733.7645738793761</v>
      </c>
      <c r="J271">
        <f>IF((J270+1)&lt;(Inputs!$C$10*12+1),J270+1,"")</f>
        <v>268</v>
      </c>
      <c r="K271" t="e">
        <f t="shared" si="38"/>
        <v>#VALUE!</v>
      </c>
      <c r="L271">
        <f t="shared" si="32"/>
        <v>4</v>
      </c>
      <c r="M271" t="e">
        <f t="shared" si="39"/>
        <v>#VALUE!</v>
      </c>
    </row>
    <row r="272" spans="1:13" ht="12">
      <c r="A272">
        <f>IF(E272=0,0,IF(B272=Inputs!$C$11*12,12*IRR($C$3:C272,0.001),0))</f>
        <v>0</v>
      </c>
      <c r="B272" s="36" t="e">
        <f t="shared" si="33"/>
        <v>#VALUE!</v>
      </c>
      <c r="C272" s="46" t="e">
        <f>IF(B272=Inputs!$C$11*12,D272-H272,D272)</f>
        <v>#VALUE!</v>
      </c>
      <c r="D272" s="45">
        <f t="shared" si="36"/>
      </c>
      <c r="E272" s="37">
        <f t="shared" si="37"/>
        <v>0</v>
      </c>
      <c r="F272" s="38">
        <f>Inputs!$C$8/12*H271</f>
        <v>2524.496272104243</v>
      </c>
      <c r="G272" s="38">
        <f t="shared" si="34"/>
        <v>-2524.496272104243</v>
      </c>
      <c r="H272" s="38">
        <f t="shared" si="35"/>
        <v>381198.9370877407</v>
      </c>
      <c r="I272" s="37">
        <f>IF(I271=0,0,IF(J272&lt;Inputs!$C$10*12+1,$I$4,0))</f>
        <v>-733.7645738793761</v>
      </c>
      <c r="J272">
        <f>IF((J271+1)&lt;(Inputs!$C$10*12+1),J271+1,"")</f>
        <v>269</v>
      </c>
      <c r="K272" t="e">
        <f t="shared" si="38"/>
        <v>#VALUE!</v>
      </c>
      <c r="L272">
        <f t="shared" si="32"/>
        <v>5</v>
      </c>
      <c r="M272" t="e">
        <f t="shared" si="39"/>
        <v>#VALUE!</v>
      </c>
    </row>
    <row r="273" spans="1:13" ht="12">
      <c r="A273">
        <f>IF(E273=0,0,IF(B273=Inputs!$C$11*12,12*IRR($C$3:C273,0.001),0))</f>
        <v>0</v>
      </c>
      <c r="B273" s="36" t="e">
        <f t="shared" si="33"/>
        <v>#VALUE!</v>
      </c>
      <c r="C273" s="46" t="e">
        <f>IF(B273=Inputs!$C$11*12,D273-H273,D273)</f>
        <v>#VALUE!</v>
      </c>
      <c r="D273" s="45">
        <f t="shared" si="36"/>
      </c>
      <c r="E273" s="37">
        <f t="shared" si="37"/>
        <v>0</v>
      </c>
      <c r="F273" s="38">
        <f>Inputs!$C$8/12*H272</f>
        <v>2541.326247251605</v>
      </c>
      <c r="G273" s="38">
        <f t="shared" si="34"/>
        <v>-2541.326247251605</v>
      </c>
      <c r="H273" s="38">
        <f t="shared" si="35"/>
        <v>383740.2633349923</v>
      </c>
      <c r="I273" s="37">
        <f>IF(I272=0,0,IF(J273&lt;Inputs!$C$10*12+1,$I$4,0))</f>
        <v>-733.7645738793761</v>
      </c>
      <c r="J273">
        <f>IF((J272+1)&lt;(Inputs!$C$10*12+1),J272+1,"")</f>
        <v>270</v>
      </c>
      <c r="K273" t="e">
        <f t="shared" si="38"/>
        <v>#VALUE!</v>
      </c>
      <c r="L273">
        <f t="shared" si="32"/>
        <v>6</v>
      </c>
      <c r="M273" t="e">
        <f t="shared" si="39"/>
        <v>#VALUE!</v>
      </c>
    </row>
    <row r="274" spans="1:13" ht="12">
      <c r="A274">
        <f>IF(E274=0,0,IF(B274=Inputs!$C$11*12,12*IRR($C$3:C274,0.001),0))</f>
        <v>0</v>
      </c>
      <c r="B274" s="36" t="e">
        <f t="shared" si="33"/>
        <v>#VALUE!</v>
      </c>
      <c r="C274" s="46" t="e">
        <f>IF(B274=Inputs!$C$11*12,D274-H274,D274)</f>
        <v>#VALUE!</v>
      </c>
      <c r="D274" s="45">
        <f t="shared" si="36"/>
      </c>
      <c r="E274" s="37">
        <f t="shared" si="37"/>
        <v>0</v>
      </c>
      <c r="F274" s="38">
        <f>Inputs!$C$8/12*H273</f>
        <v>2558.268422233282</v>
      </c>
      <c r="G274" s="38">
        <f t="shared" si="34"/>
        <v>-2558.268422233282</v>
      </c>
      <c r="H274" s="38">
        <f t="shared" si="35"/>
        <v>386298.5317572256</v>
      </c>
      <c r="I274" s="37">
        <f>IF(I273=0,0,IF(J274&lt;Inputs!$C$10*12+1,$I$4,0))</f>
        <v>-733.7645738793761</v>
      </c>
      <c r="J274">
        <f>IF((J273+1)&lt;(Inputs!$C$10*12+1),J273+1,"")</f>
        <v>271</v>
      </c>
      <c r="K274" t="e">
        <f t="shared" si="38"/>
        <v>#VALUE!</v>
      </c>
      <c r="L274">
        <f aca="true" t="shared" si="40" ref="L274:L337">IF(L273=12,1,IF(L273&lt;12,L273+1,12))</f>
        <v>7</v>
      </c>
      <c r="M274" t="e">
        <f t="shared" si="39"/>
        <v>#VALUE!</v>
      </c>
    </row>
    <row r="275" spans="1:13" ht="12">
      <c r="A275">
        <f>IF(E275=0,0,IF(B275=Inputs!$C$11*12,12*IRR($C$3:C275,0.001),0))</f>
        <v>0</v>
      </c>
      <c r="B275" s="36" t="e">
        <f t="shared" si="33"/>
        <v>#VALUE!</v>
      </c>
      <c r="C275" s="46" t="e">
        <f>IF(B275=Inputs!$C$11*12,D275-H275,D275)</f>
        <v>#VALUE!</v>
      </c>
      <c r="D275" s="45">
        <f t="shared" si="36"/>
      </c>
      <c r="E275" s="37">
        <f t="shared" si="37"/>
        <v>0</v>
      </c>
      <c r="F275" s="38">
        <f>Inputs!$C$8/12*H274</f>
        <v>2575.3235450481707</v>
      </c>
      <c r="G275" s="38">
        <f t="shared" si="34"/>
        <v>-2575.3235450481707</v>
      </c>
      <c r="H275" s="38">
        <f t="shared" si="35"/>
        <v>388873.85530227376</v>
      </c>
      <c r="I275" s="37">
        <f>IF(I274=0,0,IF(J275&lt;Inputs!$C$10*12+1,$I$4,0))</f>
        <v>-733.7645738793761</v>
      </c>
      <c r="J275">
        <f>IF((J274+1)&lt;(Inputs!$C$10*12+1),J274+1,"")</f>
        <v>272</v>
      </c>
      <c r="K275" t="e">
        <f t="shared" si="38"/>
        <v>#VALUE!</v>
      </c>
      <c r="L275">
        <f t="shared" si="40"/>
        <v>8</v>
      </c>
      <c r="M275" t="e">
        <f t="shared" si="39"/>
        <v>#VALUE!</v>
      </c>
    </row>
    <row r="276" spans="1:13" ht="12">
      <c r="A276">
        <f>IF(E276=0,0,IF(B276=Inputs!$C$11*12,12*IRR($C$3:C276,0.001),0))</f>
        <v>0</v>
      </c>
      <c r="B276" s="36" t="e">
        <f t="shared" si="33"/>
        <v>#VALUE!</v>
      </c>
      <c r="C276" s="46" t="e">
        <f>IF(B276=Inputs!$C$11*12,D276-H276,D276)</f>
        <v>#VALUE!</v>
      </c>
      <c r="D276" s="45">
        <f t="shared" si="36"/>
      </c>
      <c r="E276" s="37">
        <f t="shared" si="37"/>
        <v>0</v>
      </c>
      <c r="F276" s="38">
        <f>Inputs!$C$8/12*H275</f>
        <v>2592.492368681825</v>
      </c>
      <c r="G276" s="38">
        <f t="shared" si="34"/>
        <v>-2592.492368681825</v>
      </c>
      <c r="H276" s="38">
        <f t="shared" si="35"/>
        <v>391466.3476709556</v>
      </c>
      <c r="I276" s="37">
        <f>IF(I275=0,0,IF(J276&lt;Inputs!$C$10*12+1,$I$4,0))</f>
        <v>-733.7645738793761</v>
      </c>
      <c r="J276">
        <f>IF((J275+1)&lt;(Inputs!$C$10*12+1),J275+1,"")</f>
        <v>273</v>
      </c>
      <c r="K276" t="e">
        <f t="shared" si="38"/>
        <v>#VALUE!</v>
      </c>
      <c r="L276">
        <f t="shared" si="40"/>
        <v>9</v>
      </c>
      <c r="M276" t="e">
        <f t="shared" si="39"/>
        <v>#VALUE!</v>
      </c>
    </row>
    <row r="277" spans="1:13" ht="12">
      <c r="A277">
        <f>IF(E277=0,0,IF(B277=Inputs!$C$11*12,12*IRR($C$3:C277,0.001),0))</f>
        <v>0</v>
      </c>
      <c r="B277" s="36" t="e">
        <f t="shared" si="33"/>
        <v>#VALUE!</v>
      </c>
      <c r="C277" s="46" t="e">
        <f>IF(B277=Inputs!$C$11*12,D277-H277,D277)</f>
        <v>#VALUE!</v>
      </c>
      <c r="D277" s="45">
        <f t="shared" si="36"/>
      </c>
      <c r="E277" s="37">
        <f t="shared" si="37"/>
        <v>0</v>
      </c>
      <c r="F277" s="38">
        <f>Inputs!$C$8/12*H276</f>
        <v>2609.775651139704</v>
      </c>
      <c r="G277" s="38">
        <f t="shared" si="34"/>
        <v>-2609.775651139704</v>
      </c>
      <c r="H277" s="38">
        <f t="shared" si="35"/>
        <v>394076.1233220953</v>
      </c>
      <c r="I277" s="37">
        <f>IF(I276=0,0,IF(J277&lt;Inputs!$C$10*12+1,$I$4,0))</f>
        <v>-733.7645738793761</v>
      </c>
      <c r="J277">
        <f>IF((J276+1)&lt;(Inputs!$C$10*12+1),J276+1,"")</f>
        <v>274</v>
      </c>
      <c r="K277" t="e">
        <f t="shared" si="38"/>
        <v>#VALUE!</v>
      </c>
      <c r="L277">
        <f t="shared" si="40"/>
        <v>10</v>
      </c>
      <c r="M277" t="e">
        <f t="shared" si="39"/>
        <v>#VALUE!</v>
      </c>
    </row>
    <row r="278" spans="1:13" ht="12">
      <c r="A278">
        <f>IF(E278=0,0,IF(B278=Inputs!$C$11*12,12*IRR($C$3:C278,0.001),0))</f>
        <v>0</v>
      </c>
      <c r="B278" s="36" t="e">
        <f t="shared" si="33"/>
        <v>#VALUE!</v>
      </c>
      <c r="C278" s="46" t="e">
        <f>IF(B278=Inputs!$C$11*12,D278-H278,D278)</f>
        <v>#VALUE!</v>
      </c>
      <c r="D278" s="45">
        <f t="shared" si="36"/>
      </c>
      <c r="E278" s="37">
        <f t="shared" si="37"/>
        <v>0</v>
      </c>
      <c r="F278" s="38">
        <f>Inputs!$C$8/12*H277</f>
        <v>2627.174155480636</v>
      </c>
      <c r="G278" s="38">
        <f t="shared" si="34"/>
        <v>-2627.174155480636</v>
      </c>
      <c r="H278" s="38">
        <f t="shared" si="35"/>
        <v>396703.29747757595</v>
      </c>
      <c r="I278" s="37">
        <f>IF(I277=0,0,IF(J278&lt;Inputs!$C$10*12+1,$I$4,0))</f>
        <v>-733.7645738793761</v>
      </c>
      <c r="J278">
        <f>IF((J277+1)&lt;(Inputs!$C$10*12+1),J277+1,"")</f>
        <v>275</v>
      </c>
      <c r="K278" t="e">
        <f t="shared" si="38"/>
        <v>#VALUE!</v>
      </c>
      <c r="L278">
        <f t="shared" si="40"/>
        <v>11</v>
      </c>
      <c r="M278" t="e">
        <f t="shared" si="39"/>
        <v>#VALUE!</v>
      </c>
    </row>
    <row r="279" spans="1:13" ht="12">
      <c r="A279">
        <f>IF(E279=0,0,IF(B279=Inputs!$C$11*12,12*IRR($C$3:C279,0.001),0))</f>
        <v>0</v>
      </c>
      <c r="B279" s="36" t="e">
        <f t="shared" si="33"/>
        <v>#VALUE!</v>
      </c>
      <c r="C279" s="46" t="e">
        <f>IF(B279=Inputs!$C$11*12,D279-H279,D279)</f>
        <v>#VALUE!</v>
      </c>
      <c r="D279" s="45">
        <f t="shared" si="36"/>
      </c>
      <c r="E279" s="37">
        <f t="shared" si="37"/>
        <v>0</v>
      </c>
      <c r="F279" s="38">
        <f>Inputs!$C$8/12*H278</f>
        <v>2644.6886498505064</v>
      </c>
      <c r="G279" s="38">
        <f t="shared" si="34"/>
        <v>-2644.6886498505064</v>
      </c>
      <c r="H279" s="38">
        <f t="shared" si="35"/>
        <v>399347.98612742644</v>
      </c>
      <c r="I279" s="37">
        <f>IF(I278=0,0,IF(J279&lt;Inputs!$C$10*12+1,$I$4,0))</f>
        <v>-733.7645738793761</v>
      </c>
      <c r="J279">
        <f>IF((J278+1)&lt;(Inputs!$C$10*12+1),J278+1,"")</f>
        <v>276</v>
      </c>
      <c r="K279" t="e">
        <f t="shared" si="38"/>
        <v>#VALUE!</v>
      </c>
      <c r="L279">
        <f t="shared" si="40"/>
        <v>12</v>
      </c>
      <c r="M279" t="e">
        <f t="shared" si="39"/>
        <v>#VALUE!</v>
      </c>
    </row>
    <row r="280" spans="1:13" ht="12">
      <c r="A280">
        <f>IF(E280=0,0,IF(B280=Inputs!$C$11*12,12*IRR($C$3:C280,0.001),0))</f>
        <v>0</v>
      </c>
      <c r="B280" s="36" t="e">
        <f t="shared" si="33"/>
        <v>#VALUE!</v>
      </c>
      <c r="C280" s="46" t="e">
        <f>IF(B280=Inputs!$C$11*12,D280-H280,D280)</f>
        <v>#VALUE!</v>
      </c>
      <c r="D280" s="45">
        <f t="shared" si="36"/>
      </c>
      <c r="E280" s="37">
        <f t="shared" si="37"/>
        <v>0</v>
      </c>
      <c r="F280" s="38">
        <f>Inputs!$C$8/12*H279</f>
        <v>2662.3199075161765</v>
      </c>
      <c r="G280" s="38">
        <f t="shared" si="34"/>
        <v>-2662.3199075161765</v>
      </c>
      <c r="H280" s="38">
        <f t="shared" si="35"/>
        <v>402010.3060349426</v>
      </c>
      <c r="I280" s="37">
        <f>IF(I279=0,0,IF(J280&lt;Inputs!$C$10*12+1,$I$4,0))</f>
        <v>-733.7645738793761</v>
      </c>
      <c r="J280">
        <f>IF((J279+1)&lt;(Inputs!$C$10*12+1),J279+1,"")</f>
        <v>277</v>
      </c>
      <c r="K280" t="e">
        <f t="shared" si="38"/>
        <v>#VALUE!</v>
      </c>
      <c r="L280">
        <f t="shared" si="40"/>
        <v>1</v>
      </c>
      <c r="M280" t="e">
        <f t="shared" si="39"/>
        <v>#VALUE!</v>
      </c>
    </row>
    <row r="281" spans="1:13" ht="12">
      <c r="A281">
        <f>IF(E281=0,0,IF(B281=Inputs!$C$11*12,12*IRR($C$3:C281,0.001),0))</f>
        <v>0</v>
      </c>
      <c r="B281" s="36" t="e">
        <f t="shared" si="33"/>
        <v>#VALUE!</v>
      </c>
      <c r="C281" s="46" t="e">
        <f>IF(B281=Inputs!$C$11*12,D281-H281,D281)</f>
        <v>#VALUE!</v>
      </c>
      <c r="D281" s="45">
        <f t="shared" si="36"/>
      </c>
      <c r="E281" s="37">
        <f t="shared" si="37"/>
        <v>0</v>
      </c>
      <c r="F281" s="38">
        <f>Inputs!$C$8/12*H280</f>
        <v>2680.0687068996176</v>
      </c>
      <c r="G281" s="38">
        <f t="shared" si="34"/>
        <v>-2680.0687068996176</v>
      </c>
      <c r="H281" s="38">
        <f t="shared" si="35"/>
        <v>404690.3747418422</v>
      </c>
      <c r="I281" s="37">
        <f>IF(I280=0,0,IF(J281&lt;Inputs!$C$10*12+1,$I$4,0))</f>
        <v>-733.7645738793761</v>
      </c>
      <c r="J281">
        <f>IF((J280+1)&lt;(Inputs!$C$10*12+1),J280+1,"")</f>
        <v>278</v>
      </c>
      <c r="K281" t="e">
        <f t="shared" si="38"/>
        <v>#VALUE!</v>
      </c>
      <c r="L281">
        <f t="shared" si="40"/>
        <v>2</v>
      </c>
      <c r="M281" t="e">
        <f t="shared" si="39"/>
        <v>#VALUE!</v>
      </c>
    </row>
    <row r="282" spans="1:13" ht="12">
      <c r="A282">
        <f>IF(E282=0,0,IF(B282=Inputs!$C$11*12,12*IRR($C$3:C282,0.001),0))</f>
        <v>0</v>
      </c>
      <c r="B282" s="36" t="e">
        <f t="shared" si="33"/>
        <v>#VALUE!</v>
      </c>
      <c r="C282" s="46" t="e">
        <f>IF(B282=Inputs!$C$11*12,D282-H282,D282)</f>
        <v>#VALUE!</v>
      </c>
      <c r="D282" s="45">
        <f t="shared" si="36"/>
      </c>
      <c r="E282" s="37">
        <f t="shared" si="37"/>
        <v>0</v>
      </c>
      <c r="F282" s="38">
        <f>Inputs!$C$8/12*H281</f>
        <v>2697.9358316122816</v>
      </c>
      <c r="G282" s="38">
        <f t="shared" si="34"/>
        <v>-2697.9358316122816</v>
      </c>
      <c r="H282" s="38">
        <f t="shared" si="35"/>
        <v>407388.3105734545</v>
      </c>
      <c r="I282" s="37">
        <f>IF(I281=0,0,IF(J282&lt;Inputs!$C$10*12+1,$I$4,0))</f>
        <v>-733.7645738793761</v>
      </c>
      <c r="J282">
        <f>IF((J281+1)&lt;(Inputs!$C$10*12+1),J281+1,"")</f>
        <v>279</v>
      </c>
      <c r="K282" t="e">
        <f t="shared" si="38"/>
        <v>#VALUE!</v>
      </c>
      <c r="L282">
        <f t="shared" si="40"/>
        <v>3</v>
      </c>
      <c r="M282" t="e">
        <f t="shared" si="39"/>
        <v>#VALUE!</v>
      </c>
    </row>
    <row r="283" spans="1:13" ht="12">
      <c r="A283">
        <f>IF(E283=0,0,IF(B283=Inputs!$C$11*12,12*IRR($C$3:C283,0.001),0))</f>
        <v>0</v>
      </c>
      <c r="B283" s="36" t="e">
        <f t="shared" si="33"/>
        <v>#VALUE!</v>
      </c>
      <c r="C283" s="46" t="e">
        <f>IF(B283=Inputs!$C$11*12,D283-H283,D283)</f>
        <v>#VALUE!</v>
      </c>
      <c r="D283" s="45">
        <f t="shared" si="36"/>
      </c>
      <c r="E283" s="37">
        <f t="shared" si="37"/>
        <v>0</v>
      </c>
      <c r="F283" s="38">
        <f>Inputs!$C$8/12*H282</f>
        <v>2715.9220704896966</v>
      </c>
      <c r="G283" s="38">
        <f t="shared" si="34"/>
        <v>-2715.9220704896966</v>
      </c>
      <c r="H283" s="38">
        <f t="shared" si="35"/>
        <v>410104.23264394415</v>
      </c>
      <c r="I283" s="37">
        <f>IF(I282=0,0,IF(J283&lt;Inputs!$C$10*12+1,$I$4,0))</f>
        <v>-733.7645738793761</v>
      </c>
      <c r="J283">
        <f>IF((J282+1)&lt;(Inputs!$C$10*12+1),J282+1,"")</f>
        <v>280</v>
      </c>
      <c r="K283" t="e">
        <f t="shared" si="38"/>
        <v>#VALUE!</v>
      </c>
      <c r="L283">
        <f t="shared" si="40"/>
        <v>4</v>
      </c>
      <c r="M283" t="e">
        <f t="shared" si="39"/>
        <v>#VALUE!</v>
      </c>
    </row>
    <row r="284" spans="1:13" ht="12">
      <c r="A284">
        <f>IF(E284=0,0,IF(B284=Inputs!$C$11*12,12*IRR($C$3:C284,0.001),0))</f>
        <v>0</v>
      </c>
      <c r="B284" s="36" t="e">
        <f t="shared" si="33"/>
        <v>#VALUE!</v>
      </c>
      <c r="C284" s="46" t="e">
        <f>IF(B284=Inputs!$C$11*12,D284-H284,D284)</f>
        <v>#VALUE!</v>
      </c>
      <c r="D284" s="45">
        <f t="shared" si="36"/>
      </c>
      <c r="E284" s="37">
        <f t="shared" si="37"/>
        <v>0</v>
      </c>
      <c r="F284" s="38">
        <f>Inputs!$C$8/12*H283</f>
        <v>2734.0282176262945</v>
      </c>
      <c r="G284" s="38">
        <f t="shared" si="34"/>
        <v>-2734.0282176262945</v>
      </c>
      <c r="H284" s="38">
        <f t="shared" si="35"/>
        <v>412838.2608615704</v>
      </c>
      <c r="I284" s="37">
        <f>IF(I283=0,0,IF(J284&lt;Inputs!$C$10*12+1,$I$4,0))</f>
        <v>-733.7645738793761</v>
      </c>
      <c r="J284">
        <f>IF((J283+1)&lt;(Inputs!$C$10*12+1),J283+1,"")</f>
        <v>281</v>
      </c>
      <c r="K284" t="e">
        <f t="shared" si="38"/>
        <v>#VALUE!</v>
      </c>
      <c r="L284">
        <f t="shared" si="40"/>
        <v>5</v>
      </c>
      <c r="M284" t="e">
        <f t="shared" si="39"/>
        <v>#VALUE!</v>
      </c>
    </row>
    <row r="285" spans="1:13" ht="12">
      <c r="A285">
        <f>IF(E285=0,0,IF(B285=Inputs!$C$11*12,12*IRR($C$3:C285,0.001),0))</f>
        <v>0</v>
      </c>
      <c r="B285" s="36" t="e">
        <f t="shared" si="33"/>
        <v>#VALUE!</v>
      </c>
      <c r="C285" s="46" t="e">
        <f>IF(B285=Inputs!$C$11*12,D285-H285,D285)</f>
        <v>#VALUE!</v>
      </c>
      <c r="D285" s="45">
        <f t="shared" si="36"/>
      </c>
      <c r="E285" s="37">
        <f t="shared" si="37"/>
        <v>0</v>
      </c>
      <c r="F285" s="38">
        <f>Inputs!$C$8/12*H284</f>
        <v>2752.2550724104694</v>
      </c>
      <c r="G285" s="38">
        <f t="shared" si="34"/>
        <v>-2752.2550724104694</v>
      </c>
      <c r="H285" s="38">
        <f t="shared" si="35"/>
        <v>415590.5159339809</v>
      </c>
      <c r="I285" s="37">
        <f>IF(I284=0,0,IF(J285&lt;Inputs!$C$10*12+1,$I$4,0))</f>
        <v>-733.7645738793761</v>
      </c>
      <c r="J285">
        <f>IF((J284+1)&lt;(Inputs!$C$10*12+1),J284+1,"")</f>
        <v>282</v>
      </c>
      <c r="K285" t="e">
        <f t="shared" si="38"/>
        <v>#VALUE!</v>
      </c>
      <c r="L285">
        <f t="shared" si="40"/>
        <v>6</v>
      </c>
      <c r="M285" t="e">
        <f t="shared" si="39"/>
        <v>#VALUE!</v>
      </c>
    </row>
    <row r="286" spans="1:13" ht="12">
      <c r="A286">
        <f>IF(E286=0,0,IF(B286=Inputs!$C$11*12,12*IRR($C$3:C286,0.001),0))</f>
        <v>0</v>
      </c>
      <c r="B286" s="36" t="e">
        <f t="shared" si="33"/>
        <v>#VALUE!</v>
      </c>
      <c r="C286" s="46" t="e">
        <f>IF(B286=Inputs!$C$11*12,D286-H286,D286)</f>
        <v>#VALUE!</v>
      </c>
      <c r="D286" s="45">
        <f t="shared" si="36"/>
      </c>
      <c r="E286" s="37">
        <f t="shared" si="37"/>
        <v>0</v>
      </c>
      <c r="F286" s="38">
        <f>Inputs!$C$8/12*H285</f>
        <v>2770.6034395598726</v>
      </c>
      <c r="G286" s="38">
        <f t="shared" si="34"/>
        <v>-2770.6034395598726</v>
      </c>
      <c r="H286" s="38">
        <f t="shared" si="35"/>
        <v>418361.11937354074</v>
      </c>
      <c r="I286" s="37">
        <f>IF(I285=0,0,IF(J286&lt;Inputs!$C$10*12+1,$I$4,0))</f>
        <v>-733.7645738793761</v>
      </c>
      <c r="J286">
        <f>IF((J285+1)&lt;(Inputs!$C$10*12+1),J285+1,"")</f>
        <v>283</v>
      </c>
      <c r="K286" t="e">
        <f t="shared" si="38"/>
        <v>#VALUE!</v>
      </c>
      <c r="L286">
        <f t="shared" si="40"/>
        <v>7</v>
      </c>
      <c r="M286" t="e">
        <f t="shared" si="39"/>
        <v>#VALUE!</v>
      </c>
    </row>
    <row r="287" spans="1:13" ht="12">
      <c r="A287">
        <f>IF(E287=0,0,IF(B287=Inputs!$C$11*12,12*IRR($C$3:C287,0.001),0))</f>
        <v>0</v>
      </c>
      <c r="B287" s="36" t="e">
        <f t="shared" si="33"/>
        <v>#VALUE!</v>
      </c>
      <c r="C287" s="46" t="e">
        <f>IF(B287=Inputs!$C$11*12,D287-H287,D287)</f>
        <v>#VALUE!</v>
      </c>
      <c r="D287" s="45">
        <f t="shared" si="36"/>
      </c>
      <c r="E287" s="37">
        <f t="shared" si="37"/>
        <v>0</v>
      </c>
      <c r="F287" s="38">
        <f>Inputs!$C$8/12*H286</f>
        <v>2789.0741291569384</v>
      </c>
      <c r="G287" s="38">
        <f t="shared" si="34"/>
        <v>-2789.0741291569384</v>
      </c>
      <c r="H287" s="38">
        <f t="shared" si="35"/>
        <v>421150.1935026977</v>
      </c>
      <c r="I287" s="37">
        <f>IF(I286=0,0,IF(J287&lt;Inputs!$C$10*12+1,$I$4,0))</f>
        <v>-733.7645738793761</v>
      </c>
      <c r="J287">
        <f>IF((J286+1)&lt;(Inputs!$C$10*12+1),J286+1,"")</f>
        <v>284</v>
      </c>
      <c r="K287" t="e">
        <f t="shared" si="38"/>
        <v>#VALUE!</v>
      </c>
      <c r="L287">
        <f t="shared" si="40"/>
        <v>8</v>
      </c>
      <c r="M287" t="e">
        <f t="shared" si="39"/>
        <v>#VALUE!</v>
      </c>
    </row>
    <row r="288" spans="1:13" ht="12">
      <c r="A288">
        <f>IF(E288=0,0,IF(B288=Inputs!$C$11*12,12*IRR($C$3:C288,0.001),0))</f>
        <v>0</v>
      </c>
      <c r="B288" s="36" t="e">
        <f t="shared" si="33"/>
        <v>#VALUE!</v>
      </c>
      <c r="C288" s="46" t="e">
        <f>IF(B288=Inputs!$C$11*12,D288-H288,D288)</f>
        <v>#VALUE!</v>
      </c>
      <c r="D288" s="45">
        <f t="shared" si="36"/>
      </c>
      <c r="E288" s="37">
        <f t="shared" si="37"/>
        <v>0</v>
      </c>
      <c r="F288" s="38">
        <f>Inputs!$C$8/12*H287</f>
        <v>2807.6679566846515</v>
      </c>
      <c r="G288" s="38">
        <f t="shared" si="34"/>
        <v>-2807.6679566846515</v>
      </c>
      <c r="H288" s="38">
        <f t="shared" si="35"/>
        <v>423957.86145938234</v>
      </c>
      <c r="I288" s="37">
        <f>IF(I287=0,0,IF(J288&lt;Inputs!$C$10*12+1,$I$4,0))</f>
        <v>-733.7645738793761</v>
      </c>
      <c r="J288">
        <f>IF((J287+1)&lt;(Inputs!$C$10*12+1),J287+1,"")</f>
        <v>285</v>
      </c>
      <c r="K288" t="e">
        <f t="shared" si="38"/>
        <v>#VALUE!</v>
      </c>
      <c r="L288">
        <f t="shared" si="40"/>
        <v>9</v>
      </c>
      <c r="M288" t="e">
        <f t="shared" si="39"/>
        <v>#VALUE!</v>
      </c>
    </row>
    <row r="289" spans="1:13" ht="12">
      <c r="A289">
        <f>IF(E289=0,0,IF(B289=Inputs!$C$11*12,12*IRR($C$3:C289,0.001),0))</f>
        <v>0</v>
      </c>
      <c r="B289" s="36" t="e">
        <f t="shared" si="33"/>
        <v>#VALUE!</v>
      </c>
      <c r="C289" s="46" t="e">
        <f>IF(B289=Inputs!$C$11*12,D289-H289,D289)</f>
        <v>#VALUE!</v>
      </c>
      <c r="D289" s="45">
        <f t="shared" si="36"/>
      </c>
      <c r="E289" s="37">
        <f t="shared" si="37"/>
        <v>0</v>
      </c>
      <c r="F289" s="38">
        <f>Inputs!$C$8/12*H288</f>
        <v>2826.385743062549</v>
      </c>
      <c r="G289" s="38">
        <f t="shared" si="34"/>
        <v>-2826.385743062549</v>
      </c>
      <c r="H289" s="38">
        <f t="shared" si="35"/>
        <v>426784.2472024449</v>
      </c>
      <c r="I289" s="37">
        <f>IF(I288=0,0,IF(J289&lt;Inputs!$C$10*12+1,$I$4,0))</f>
        <v>-733.7645738793761</v>
      </c>
      <c r="J289">
        <f>IF((J288+1)&lt;(Inputs!$C$10*12+1),J288+1,"")</f>
        <v>286</v>
      </c>
      <c r="K289" t="e">
        <f t="shared" si="38"/>
        <v>#VALUE!</v>
      </c>
      <c r="L289">
        <f t="shared" si="40"/>
        <v>10</v>
      </c>
      <c r="M289" t="e">
        <f t="shared" si="39"/>
        <v>#VALUE!</v>
      </c>
    </row>
    <row r="290" spans="1:13" ht="12">
      <c r="A290">
        <f>IF(E290=0,0,IF(B290=Inputs!$C$11*12,12*IRR($C$3:C290,0.001),0))</f>
        <v>0</v>
      </c>
      <c r="B290" s="36" t="e">
        <f t="shared" si="33"/>
        <v>#VALUE!</v>
      </c>
      <c r="C290" s="46" t="e">
        <f>IF(B290=Inputs!$C$11*12,D290-H290,D290)</f>
        <v>#VALUE!</v>
      </c>
      <c r="D290" s="45">
        <f t="shared" si="36"/>
      </c>
      <c r="E290" s="37">
        <f t="shared" si="37"/>
        <v>0</v>
      </c>
      <c r="F290" s="38">
        <f>Inputs!$C$8/12*H289</f>
        <v>2845.228314682966</v>
      </c>
      <c r="G290" s="38">
        <f t="shared" si="34"/>
        <v>-2845.228314682966</v>
      </c>
      <c r="H290" s="38">
        <f t="shared" si="35"/>
        <v>429629.47551712784</v>
      </c>
      <c r="I290" s="37">
        <f>IF(I289=0,0,IF(J290&lt;Inputs!$C$10*12+1,$I$4,0))</f>
        <v>-733.7645738793761</v>
      </c>
      <c r="J290">
        <f>IF((J289+1)&lt;(Inputs!$C$10*12+1),J289+1,"")</f>
        <v>287</v>
      </c>
      <c r="K290" t="e">
        <f t="shared" si="38"/>
        <v>#VALUE!</v>
      </c>
      <c r="L290">
        <f t="shared" si="40"/>
        <v>11</v>
      </c>
      <c r="M290" t="e">
        <f t="shared" si="39"/>
        <v>#VALUE!</v>
      </c>
    </row>
    <row r="291" spans="1:13" ht="12">
      <c r="A291">
        <f>IF(E291=0,0,IF(B291=Inputs!$C$11*12,12*IRR($C$3:C291,0.001),0))</f>
        <v>0</v>
      </c>
      <c r="B291" s="36" t="e">
        <f t="shared" si="33"/>
        <v>#VALUE!</v>
      </c>
      <c r="C291" s="46" t="e">
        <f>IF(B291=Inputs!$C$11*12,D291-H291,D291)</f>
        <v>#VALUE!</v>
      </c>
      <c r="D291" s="45">
        <f t="shared" si="36"/>
      </c>
      <c r="E291" s="37">
        <f t="shared" si="37"/>
        <v>0</v>
      </c>
      <c r="F291" s="38">
        <f>Inputs!$C$8/12*H290</f>
        <v>2864.1965034475193</v>
      </c>
      <c r="G291" s="38">
        <f t="shared" si="34"/>
        <v>-2864.1965034475193</v>
      </c>
      <c r="H291" s="38">
        <f t="shared" si="35"/>
        <v>432493.6720205754</v>
      </c>
      <c r="I291" s="37">
        <f>IF(I290=0,0,IF(J291&lt;Inputs!$C$10*12+1,$I$4,0))</f>
        <v>-733.7645738793761</v>
      </c>
      <c r="J291">
        <f>IF((J290+1)&lt;(Inputs!$C$10*12+1),J290+1,"")</f>
        <v>288</v>
      </c>
      <c r="K291" t="e">
        <f t="shared" si="38"/>
        <v>#VALUE!</v>
      </c>
      <c r="L291">
        <f t="shared" si="40"/>
        <v>12</v>
      </c>
      <c r="M291" t="e">
        <f t="shared" si="39"/>
        <v>#VALUE!</v>
      </c>
    </row>
    <row r="292" spans="1:13" ht="12">
      <c r="A292">
        <f>IF(E292=0,0,IF(B292=Inputs!$C$11*12,12*IRR($C$3:C292,0.001),0))</f>
        <v>0</v>
      </c>
      <c r="B292" s="36" t="e">
        <f t="shared" si="33"/>
        <v>#VALUE!</v>
      </c>
      <c r="C292" s="46" t="e">
        <f>IF(B292=Inputs!$C$11*12,D292-H292,D292)</f>
        <v>#VALUE!</v>
      </c>
      <c r="D292" s="45">
        <f t="shared" si="36"/>
      </c>
      <c r="E292" s="37">
        <f t="shared" si="37"/>
        <v>0</v>
      </c>
      <c r="F292" s="38">
        <f>Inputs!$C$8/12*H291</f>
        <v>2883.291146803836</v>
      </c>
      <c r="G292" s="38">
        <f t="shared" si="34"/>
        <v>-2883.291146803836</v>
      </c>
      <c r="H292" s="38">
        <f t="shared" si="35"/>
        <v>435376.9631673792</v>
      </c>
      <c r="I292" s="37">
        <f>IF(I291=0,0,IF(J292&lt;Inputs!$C$10*12+1,$I$4,0))</f>
        <v>-733.7645738793761</v>
      </c>
      <c r="J292">
        <f>IF((J291+1)&lt;(Inputs!$C$10*12+1),J291+1,"")</f>
        <v>289</v>
      </c>
      <c r="K292" t="e">
        <f t="shared" si="38"/>
        <v>#VALUE!</v>
      </c>
      <c r="L292">
        <f t="shared" si="40"/>
        <v>1</v>
      </c>
      <c r="M292" t="e">
        <f t="shared" si="39"/>
        <v>#VALUE!</v>
      </c>
    </row>
    <row r="293" spans="1:13" ht="12">
      <c r="A293">
        <f>IF(E293=0,0,IF(B293=Inputs!$C$11*12,12*IRR($C$3:C293,0.001),0))</f>
        <v>0</v>
      </c>
      <c r="B293" s="36" t="e">
        <f t="shared" si="33"/>
        <v>#VALUE!</v>
      </c>
      <c r="C293" s="46" t="e">
        <f>IF(B293=Inputs!$C$11*12,D293-H293,D293)</f>
        <v>#VALUE!</v>
      </c>
      <c r="D293" s="45">
        <f t="shared" si="36"/>
      </c>
      <c r="E293" s="37">
        <f t="shared" si="37"/>
        <v>0</v>
      </c>
      <c r="F293" s="38">
        <f>Inputs!$C$8/12*H292</f>
        <v>2902.513087782528</v>
      </c>
      <c r="G293" s="38">
        <f t="shared" si="34"/>
        <v>-2902.513087782528</v>
      </c>
      <c r="H293" s="38">
        <f t="shared" si="35"/>
        <v>438279.47625516175</v>
      </c>
      <c r="I293" s="37">
        <f>IF(I292=0,0,IF(J293&lt;Inputs!$C$10*12+1,$I$4,0))</f>
        <v>-733.7645738793761</v>
      </c>
      <c r="J293">
        <f>IF((J292+1)&lt;(Inputs!$C$10*12+1),J292+1,"")</f>
        <v>290</v>
      </c>
      <c r="K293" t="e">
        <f t="shared" si="38"/>
        <v>#VALUE!</v>
      </c>
      <c r="L293">
        <f t="shared" si="40"/>
        <v>2</v>
      </c>
      <c r="M293" t="e">
        <f t="shared" si="39"/>
        <v>#VALUE!</v>
      </c>
    </row>
    <row r="294" spans="1:13" ht="12">
      <c r="A294">
        <f>IF(E294=0,0,IF(B294=Inputs!$C$11*12,12*IRR($C$3:C294,0.001),0))</f>
        <v>0</v>
      </c>
      <c r="B294" s="36" t="e">
        <f t="shared" si="33"/>
        <v>#VALUE!</v>
      </c>
      <c r="C294" s="46" t="e">
        <f>IF(B294=Inputs!$C$11*12,D294-H294,D294)</f>
        <v>#VALUE!</v>
      </c>
      <c r="D294" s="45">
        <f t="shared" si="36"/>
      </c>
      <c r="E294" s="37">
        <f t="shared" si="37"/>
        <v>0</v>
      </c>
      <c r="F294" s="38">
        <f>Inputs!$C$8/12*H293</f>
        <v>2921.863175034412</v>
      </c>
      <c r="G294" s="38">
        <f t="shared" si="34"/>
        <v>-2921.863175034412</v>
      </c>
      <c r="H294" s="38">
        <f t="shared" si="35"/>
        <v>441201.33943019615</v>
      </c>
      <c r="I294" s="37">
        <f>IF(I293=0,0,IF(J294&lt;Inputs!$C$10*12+1,$I$4,0))</f>
        <v>-733.7645738793761</v>
      </c>
      <c r="J294">
        <f>IF((J293+1)&lt;(Inputs!$C$10*12+1),J293+1,"")</f>
        <v>291</v>
      </c>
      <c r="K294" t="e">
        <f t="shared" si="38"/>
        <v>#VALUE!</v>
      </c>
      <c r="L294">
        <f t="shared" si="40"/>
        <v>3</v>
      </c>
      <c r="M294" t="e">
        <f t="shared" si="39"/>
        <v>#VALUE!</v>
      </c>
    </row>
    <row r="295" spans="1:13" ht="12">
      <c r="A295">
        <f>IF(E295=0,0,IF(B295=Inputs!$C$11*12,12*IRR($C$3:C295,0.001),0))</f>
        <v>0</v>
      </c>
      <c r="B295" s="36" t="e">
        <f t="shared" si="33"/>
        <v>#VALUE!</v>
      </c>
      <c r="C295" s="46" t="e">
        <f>IF(B295=Inputs!$C$11*12,D295-H295,D295)</f>
        <v>#VALUE!</v>
      </c>
      <c r="D295" s="45">
        <f t="shared" si="36"/>
      </c>
      <c r="E295" s="37">
        <f t="shared" si="37"/>
        <v>0</v>
      </c>
      <c r="F295" s="38">
        <f>Inputs!$C$8/12*H294</f>
        <v>2941.3422628679746</v>
      </c>
      <c r="G295" s="38">
        <f t="shared" si="34"/>
        <v>-2941.3422628679746</v>
      </c>
      <c r="H295" s="38">
        <f t="shared" si="35"/>
        <v>444142.6816930641</v>
      </c>
      <c r="I295" s="37">
        <f>IF(I294=0,0,IF(J295&lt;Inputs!$C$10*12+1,$I$4,0))</f>
        <v>-733.7645738793761</v>
      </c>
      <c r="J295">
        <f>IF((J294+1)&lt;(Inputs!$C$10*12+1),J294+1,"")</f>
        <v>292</v>
      </c>
      <c r="K295" t="e">
        <f t="shared" si="38"/>
        <v>#VALUE!</v>
      </c>
      <c r="L295">
        <f t="shared" si="40"/>
        <v>4</v>
      </c>
      <c r="M295" t="e">
        <f t="shared" si="39"/>
        <v>#VALUE!</v>
      </c>
    </row>
    <row r="296" spans="1:13" ht="12">
      <c r="A296">
        <f>IF(E296=0,0,IF(B296=Inputs!$C$11*12,12*IRR($C$3:C296,0.001),0))</f>
        <v>0</v>
      </c>
      <c r="B296" s="36" t="e">
        <f t="shared" si="33"/>
        <v>#VALUE!</v>
      </c>
      <c r="C296" s="46" t="e">
        <f>IF(B296=Inputs!$C$11*12,D296-H296,D296)</f>
        <v>#VALUE!</v>
      </c>
      <c r="D296" s="45">
        <f t="shared" si="36"/>
      </c>
      <c r="E296" s="37">
        <f t="shared" si="37"/>
        <v>0</v>
      </c>
      <c r="F296" s="38">
        <f>Inputs!$C$8/12*H295</f>
        <v>2960.9512112870943</v>
      </c>
      <c r="G296" s="38">
        <f t="shared" si="34"/>
        <v>-2960.9512112870943</v>
      </c>
      <c r="H296" s="38">
        <f t="shared" si="35"/>
        <v>447103.6329043512</v>
      </c>
      <c r="I296" s="37">
        <f>IF(I295=0,0,IF(J296&lt;Inputs!$C$10*12+1,$I$4,0))</f>
        <v>-733.7645738793761</v>
      </c>
      <c r="J296">
        <f>IF((J295+1)&lt;(Inputs!$C$10*12+1),J295+1,"")</f>
        <v>293</v>
      </c>
      <c r="K296" t="e">
        <f t="shared" si="38"/>
        <v>#VALUE!</v>
      </c>
      <c r="L296">
        <f t="shared" si="40"/>
        <v>5</v>
      </c>
      <c r="M296" t="e">
        <f t="shared" si="39"/>
        <v>#VALUE!</v>
      </c>
    </row>
    <row r="297" spans="1:13" ht="12">
      <c r="A297">
        <f>IF(E297=0,0,IF(B297=Inputs!$C$11*12,12*IRR($C$3:C297,0.001),0))</f>
        <v>0</v>
      </c>
      <c r="B297" s="36" t="e">
        <f t="shared" si="33"/>
        <v>#VALUE!</v>
      </c>
      <c r="C297" s="46" t="e">
        <f>IF(B297=Inputs!$C$11*12,D297-H297,D297)</f>
        <v>#VALUE!</v>
      </c>
      <c r="D297" s="45">
        <f t="shared" si="36"/>
      </c>
      <c r="E297" s="37">
        <f t="shared" si="37"/>
        <v>0</v>
      </c>
      <c r="F297" s="38">
        <f>Inputs!$C$8/12*H296</f>
        <v>2980.690886029008</v>
      </c>
      <c r="G297" s="38">
        <f t="shared" si="34"/>
        <v>-2980.690886029008</v>
      </c>
      <c r="H297" s="38">
        <f t="shared" si="35"/>
        <v>450084.3237903802</v>
      </c>
      <c r="I297" s="37">
        <f>IF(I296=0,0,IF(J297&lt;Inputs!$C$10*12+1,$I$4,0))</f>
        <v>-733.7645738793761</v>
      </c>
      <c r="J297">
        <f>IF((J296+1)&lt;(Inputs!$C$10*12+1),J296+1,"")</f>
        <v>294</v>
      </c>
      <c r="K297" t="e">
        <f t="shared" si="38"/>
        <v>#VALUE!</v>
      </c>
      <c r="L297">
        <f t="shared" si="40"/>
        <v>6</v>
      </c>
      <c r="M297" t="e">
        <f t="shared" si="39"/>
        <v>#VALUE!</v>
      </c>
    </row>
    <row r="298" spans="1:13" ht="12">
      <c r="A298">
        <f>IF(E298=0,0,IF(B298=Inputs!$C$11*12,12*IRR($C$3:C298,0.001),0))</f>
        <v>0</v>
      </c>
      <c r="B298" s="36" t="e">
        <f t="shared" si="33"/>
        <v>#VALUE!</v>
      </c>
      <c r="C298" s="46" t="e">
        <f>IF(B298=Inputs!$C$11*12,D298-H298,D298)</f>
        <v>#VALUE!</v>
      </c>
      <c r="D298" s="45">
        <f t="shared" si="36"/>
      </c>
      <c r="E298" s="37">
        <f t="shared" si="37"/>
        <v>0</v>
      </c>
      <c r="F298" s="38">
        <f>Inputs!$C$8/12*H297</f>
        <v>3000.562158602535</v>
      </c>
      <c r="G298" s="38">
        <f t="shared" si="34"/>
        <v>-3000.562158602535</v>
      </c>
      <c r="H298" s="38">
        <f t="shared" si="35"/>
        <v>453084.88594898273</v>
      </c>
      <c r="I298" s="37">
        <f>IF(I297=0,0,IF(J298&lt;Inputs!$C$10*12+1,$I$4,0))</f>
        <v>-733.7645738793761</v>
      </c>
      <c r="J298">
        <f>IF((J297+1)&lt;(Inputs!$C$10*12+1),J297+1,"")</f>
        <v>295</v>
      </c>
      <c r="K298" t="e">
        <f t="shared" si="38"/>
        <v>#VALUE!</v>
      </c>
      <c r="L298">
        <f t="shared" si="40"/>
        <v>7</v>
      </c>
      <c r="M298" t="e">
        <f t="shared" si="39"/>
        <v>#VALUE!</v>
      </c>
    </row>
    <row r="299" spans="1:13" ht="12">
      <c r="A299">
        <f>IF(E299=0,0,IF(B299=Inputs!$C$11*12,12*IRR($C$3:C299,0.001),0))</f>
        <v>0</v>
      </c>
      <c r="B299" s="36" t="e">
        <f t="shared" si="33"/>
        <v>#VALUE!</v>
      </c>
      <c r="C299" s="46" t="e">
        <f>IF(B299=Inputs!$C$11*12,D299-H299,D299)</f>
        <v>#VALUE!</v>
      </c>
      <c r="D299" s="45">
        <f t="shared" si="36"/>
      </c>
      <c r="E299" s="37">
        <f t="shared" si="37"/>
        <v>0</v>
      </c>
      <c r="F299" s="38">
        <f>Inputs!$C$8/12*H298</f>
        <v>3020.5659063265516</v>
      </c>
      <c r="G299" s="38">
        <f t="shared" si="34"/>
        <v>-3020.5659063265516</v>
      </c>
      <c r="H299" s="38">
        <f t="shared" si="35"/>
        <v>456105.4518553093</v>
      </c>
      <c r="I299" s="37">
        <f>IF(I298=0,0,IF(J299&lt;Inputs!$C$10*12+1,$I$4,0))</f>
        <v>-733.7645738793761</v>
      </c>
      <c r="J299">
        <f>IF((J298+1)&lt;(Inputs!$C$10*12+1),J298+1,"")</f>
        <v>296</v>
      </c>
      <c r="K299" t="e">
        <f t="shared" si="38"/>
        <v>#VALUE!</v>
      </c>
      <c r="L299">
        <f t="shared" si="40"/>
        <v>8</v>
      </c>
      <c r="M299" t="e">
        <f t="shared" si="39"/>
        <v>#VALUE!</v>
      </c>
    </row>
    <row r="300" spans="1:13" ht="12">
      <c r="A300">
        <f>IF(E300=0,0,IF(B300=Inputs!$C$11*12,12*IRR($C$3:C300,0.001),0))</f>
        <v>0</v>
      </c>
      <c r="B300" s="36" t="e">
        <f t="shared" si="33"/>
        <v>#VALUE!</v>
      </c>
      <c r="C300" s="46" t="e">
        <f>IF(B300=Inputs!$C$11*12,D300-H300,D300)</f>
        <v>#VALUE!</v>
      </c>
      <c r="D300" s="45">
        <f t="shared" si="36"/>
      </c>
      <c r="E300" s="37">
        <f t="shared" si="37"/>
        <v>0</v>
      </c>
      <c r="F300" s="38">
        <f>Inputs!$C$8/12*H299</f>
        <v>3040.703012368729</v>
      </c>
      <c r="G300" s="38">
        <f t="shared" si="34"/>
        <v>-3040.703012368729</v>
      </c>
      <c r="H300" s="38">
        <f t="shared" si="35"/>
        <v>459146.15486767807</v>
      </c>
      <c r="I300" s="37">
        <f>IF(I299=0,0,IF(J300&lt;Inputs!$C$10*12+1,$I$4,0))</f>
        <v>-733.7645738793761</v>
      </c>
      <c r="J300">
        <f>IF((J299+1)&lt;(Inputs!$C$10*12+1),J299+1,"")</f>
        <v>297</v>
      </c>
      <c r="K300" t="e">
        <f t="shared" si="38"/>
        <v>#VALUE!</v>
      </c>
      <c r="L300">
        <f t="shared" si="40"/>
        <v>9</v>
      </c>
      <c r="M300" t="e">
        <f t="shared" si="39"/>
        <v>#VALUE!</v>
      </c>
    </row>
    <row r="301" spans="1:13" ht="12">
      <c r="A301">
        <f>IF(E301=0,0,IF(B301=Inputs!$C$11*12,12*IRR($C$3:C301,0.001),0))</f>
        <v>0</v>
      </c>
      <c r="B301" s="36" t="e">
        <f t="shared" si="33"/>
        <v>#VALUE!</v>
      </c>
      <c r="C301" s="46" t="e">
        <f>IF(B301=Inputs!$C$11*12,D301-H301,D301)</f>
        <v>#VALUE!</v>
      </c>
      <c r="D301" s="45">
        <f t="shared" si="36"/>
      </c>
      <c r="E301" s="37">
        <f t="shared" si="37"/>
        <v>0</v>
      </c>
      <c r="F301" s="38">
        <f>Inputs!$C$8/12*H300</f>
        <v>3060.9743657845206</v>
      </c>
      <c r="G301" s="38">
        <f t="shared" si="34"/>
        <v>-3060.9743657845206</v>
      </c>
      <c r="H301" s="38">
        <f t="shared" si="35"/>
        <v>462207.12923346256</v>
      </c>
      <c r="I301" s="37">
        <f>IF(I300=0,0,IF(J301&lt;Inputs!$C$10*12+1,$I$4,0))</f>
        <v>-733.7645738793761</v>
      </c>
      <c r="J301">
        <f>IF((J300+1)&lt;(Inputs!$C$10*12+1),J300+1,"")</f>
        <v>298</v>
      </c>
      <c r="K301" t="e">
        <f t="shared" si="38"/>
        <v>#VALUE!</v>
      </c>
      <c r="L301">
        <f t="shared" si="40"/>
        <v>10</v>
      </c>
      <c r="M301" t="e">
        <f t="shared" si="39"/>
        <v>#VALUE!</v>
      </c>
    </row>
    <row r="302" spans="1:13" ht="12">
      <c r="A302">
        <f>IF(E302=0,0,IF(B302=Inputs!$C$11*12,12*IRR($C$3:C302,0.001),0))</f>
        <v>0</v>
      </c>
      <c r="B302" s="36" t="e">
        <f t="shared" si="33"/>
        <v>#VALUE!</v>
      </c>
      <c r="C302" s="46" t="e">
        <f>IF(B302=Inputs!$C$11*12,D302-H302,D302)</f>
        <v>#VALUE!</v>
      </c>
      <c r="D302" s="45">
        <f t="shared" si="36"/>
      </c>
      <c r="E302" s="37">
        <f t="shared" si="37"/>
        <v>0</v>
      </c>
      <c r="F302" s="38">
        <f>Inputs!$C$8/12*H301</f>
        <v>3081.380861556417</v>
      </c>
      <c r="G302" s="38">
        <f t="shared" si="34"/>
        <v>-3081.380861556417</v>
      </c>
      <c r="H302" s="38">
        <f t="shared" si="35"/>
        <v>465288.51009501895</v>
      </c>
      <c r="I302" s="37">
        <f>IF(I301=0,0,IF(J302&lt;Inputs!$C$10*12+1,$I$4,0))</f>
        <v>-733.7645738793761</v>
      </c>
      <c r="J302">
        <f>IF((J301+1)&lt;(Inputs!$C$10*12+1),J301+1,"")</f>
        <v>299</v>
      </c>
      <c r="K302" t="e">
        <f t="shared" si="38"/>
        <v>#VALUE!</v>
      </c>
      <c r="L302">
        <f t="shared" si="40"/>
        <v>11</v>
      </c>
      <c r="M302" t="e">
        <f t="shared" si="39"/>
        <v>#VALUE!</v>
      </c>
    </row>
    <row r="303" spans="1:13" ht="12">
      <c r="A303">
        <f>IF(E303=0,0,IF(B303=Inputs!$C$11*12,12*IRR($C$3:C303,0.001),0))</f>
        <v>0</v>
      </c>
      <c r="B303" s="36" t="e">
        <f t="shared" si="33"/>
        <v>#VALUE!</v>
      </c>
      <c r="C303" s="46" t="e">
        <f>IF(B303=Inputs!$C$11*12,D303-H303,D303)</f>
        <v>#VALUE!</v>
      </c>
      <c r="D303" s="45">
        <f t="shared" si="36"/>
      </c>
      <c r="E303" s="37">
        <f t="shared" si="37"/>
        <v>0</v>
      </c>
      <c r="F303" s="38">
        <f>Inputs!$C$8/12*H302</f>
        <v>3101.92340063346</v>
      </c>
      <c r="G303" s="38">
        <f t="shared" si="34"/>
        <v>-3101.92340063346</v>
      </c>
      <c r="H303" s="38">
        <f t="shared" si="35"/>
        <v>468390.4334956524</v>
      </c>
      <c r="I303" s="37">
        <f>IF(I302=0,0,IF(J303&lt;Inputs!$C$10*12+1,$I$4,0))</f>
        <v>-733.7645738793761</v>
      </c>
      <c r="J303">
        <f>IF((J302+1)&lt;(Inputs!$C$10*12+1),J302+1,"")</f>
        <v>300</v>
      </c>
      <c r="K303" t="e">
        <f t="shared" si="38"/>
        <v>#VALUE!</v>
      </c>
      <c r="L303">
        <f t="shared" si="40"/>
        <v>12</v>
      </c>
      <c r="M303" t="e">
        <f t="shared" si="39"/>
        <v>#VALUE!</v>
      </c>
    </row>
    <row r="304" spans="1:13" ht="12">
      <c r="A304">
        <f>IF(E304=0,0,IF(B304=Inputs!$C$11*12,12*IRR($C$3:C304,0.001),0))</f>
        <v>0</v>
      </c>
      <c r="B304" s="36" t="e">
        <f t="shared" si="33"/>
        <v>#VALUE!</v>
      </c>
      <c r="C304" s="46" t="e">
        <f>IF(B304=Inputs!$C$11*12,D304-H304,D304)</f>
        <v>#VALUE!</v>
      </c>
      <c r="D304" s="45">
        <f t="shared" si="36"/>
      </c>
      <c r="E304" s="37">
        <f t="shared" si="37"/>
        <v>0</v>
      </c>
      <c r="F304" s="38">
        <f>Inputs!$C$8/12*H303</f>
        <v>3122.6028899710163</v>
      </c>
      <c r="G304" s="38">
        <f t="shared" si="34"/>
        <v>-3122.6028899710163</v>
      </c>
      <c r="H304" s="38">
        <f t="shared" si="35"/>
        <v>471513.0363856234</v>
      </c>
      <c r="I304" s="37">
        <f>IF(I303=0,0,IF(J304&lt;Inputs!$C$10*12+1,$I$4,0))</f>
        <v>-733.7645738793761</v>
      </c>
      <c r="J304">
        <f>IF((J303+1)&lt;(Inputs!$C$10*12+1),J303+1,"")</f>
        <v>301</v>
      </c>
      <c r="K304" t="e">
        <f t="shared" si="38"/>
        <v>#VALUE!</v>
      </c>
      <c r="L304">
        <f t="shared" si="40"/>
        <v>1</v>
      </c>
      <c r="M304" t="e">
        <f t="shared" si="39"/>
        <v>#VALUE!</v>
      </c>
    </row>
    <row r="305" spans="1:13" ht="12">
      <c r="A305">
        <f>IF(E305=0,0,IF(B305=Inputs!$C$11*12,12*IRR($C$3:C305,0.001),0))</f>
        <v>0</v>
      </c>
      <c r="B305" s="36" t="e">
        <f t="shared" si="33"/>
        <v>#VALUE!</v>
      </c>
      <c r="C305" s="46" t="e">
        <f>IF(B305=Inputs!$C$11*12,D305-H305,D305)</f>
        <v>#VALUE!</v>
      </c>
      <c r="D305" s="45">
        <f t="shared" si="36"/>
      </c>
      <c r="E305" s="37">
        <f t="shared" si="37"/>
        <v>0</v>
      </c>
      <c r="F305" s="38">
        <f>Inputs!$C$8/12*H304</f>
        <v>3143.4202425708227</v>
      </c>
      <c r="G305" s="38">
        <f t="shared" si="34"/>
        <v>-3143.4202425708227</v>
      </c>
      <c r="H305" s="38">
        <f t="shared" si="35"/>
        <v>474656.4566281942</v>
      </c>
      <c r="I305" s="37">
        <f>IF(I304=0,0,IF(J305&lt;Inputs!$C$10*12+1,$I$4,0))</f>
        <v>-733.7645738793761</v>
      </c>
      <c r="J305">
        <f>IF((J304+1)&lt;(Inputs!$C$10*12+1),J304+1,"")</f>
        <v>302</v>
      </c>
      <c r="K305" t="e">
        <f t="shared" si="38"/>
        <v>#VALUE!</v>
      </c>
      <c r="L305">
        <f t="shared" si="40"/>
        <v>2</v>
      </c>
      <c r="M305" t="e">
        <f t="shared" si="39"/>
        <v>#VALUE!</v>
      </c>
    </row>
    <row r="306" spans="1:13" ht="12">
      <c r="A306">
        <f>IF(E306=0,0,IF(B306=Inputs!$C$11*12,12*IRR($C$3:C306,0.001),0))</f>
        <v>0</v>
      </c>
      <c r="B306" s="36" t="e">
        <f t="shared" si="33"/>
        <v>#VALUE!</v>
      </c>
      <c r="C306" s="46" t="e">
        <f>IF(B306=Inputs!$C$11*12,D306-H306,D306)</f>
        <v>#VALUE!</v>
      </c>
      <c r="D306" s="45">
        <f t="shared" si="36"/>
      </c>
      <c r="E306" s="37">
        <f t="shared" si="37"/>
        <v>0</v>
      </c>
      <c r="F306" s="38">
        <f>Inputs!$C$8/12*H305</f>
        <v>3164.3763775212947</v>
      </c>
      <c r="G306" s="38">
        <f t="shared" si="34"/>
        <v>-3164.3763775212947</v>
      </c>
      <c r="H306" s="38">
        <f t="shared" si="35"/>
        <v>477820.8330057155</v>
      </c>
      <c r="I306" s="37">
        <f>IF(I305=0,0,IF(J306&lt;Inputs!$C$10*12+1,$I$4,0))</f>
        <v>-733.7645738793761</v>
      </c>
      <c r="J306">
        <f>IF((J305+1)&lt;(Inputs!$C$10*12+1),J305+1,"")</f>
        <v>303</v>
      </c>
      <c r="K306" t="e">
        <f t="shared" si="38"/>
        <v>#VALUE!</v>
      </c>
      <c r="L306">
        <f t="shared" si="40"/>
        <v>3</v>
      </c>
      <c r="M306" t="e">
        <f t="shared" si="39"/>
        <v>#VALUE!</v>
      </c>
    </row>
    <row r="307" spans="1:13" ht="12">
      <c r="A307">
        <f>IF(E307=0,0,IF(B307=Inputs!$C$11*12,12*IRR($C$3:C307,0.001),0))</f>
        <v>0</v>
      </c>
      <c r="B307" s="36" t="e">
        <f t="shared" si="33"/>
        <v>#VALUE!</v>
      </c>
      <c r="C307" s="46" t="e">
        <f>IF(B307=Inputs!$C$11*12,D307-H307,D307)</f>
        <v>#VALUE!</v>
      </c>
      <c r="D307" s="45">
        <f t="shared" si="36"/>
      </c>
      <c r="E307" s="37">
        <f t="shared" si="37"/>
        <v>0</v>
      </c>
      <c r="F307" s="38">
        <f>Inputs!$C$8/12*H306</f>
        <v>3185.4722200381034</v>
      </c>
      <c r="G307" s="38">
        <f t="shared" si="34"/>
        <v>-3185.4722200381034</v>
      </c>
      <c r="H307" s="38">
        <f t="shared" si="35"/>
        <v>481006.30522575363</v>
      </c>
      <c r="I307" s="37">
        <f>IF(I306=0,0,IF(J307&lt;Inputs!$C$10*12+1,$I$4,0))</f>
        <v>-733.7645738793761</v>
      </c>
      <c r="J307">
        <f>IF((J306+1)&lt;(Inputs!$C$10*12+1),J306+1,"")</f>
        <v>304</v>
      </c>
      <c r="K307" t="e">
        <f t="shared" si="38"/>
        <v>#VALUE!</v>
      </c>
      <c r="L307">
        <f t="shared" si="40"/>
        <v>4</v>
      </c>
      <c r="M307" t="e">
        <f t="shared" si="39"/>
        <v>#VALUE!</v>
      </c>
    </row>
    <row r="308" spans="1:13" ht="12">
      <c r="A308">
        <f>IF(E308=0,0,IF(B308=Inputs!$C$11*12,12*IRR($C$3:C308,0.001),0))</f>
        <v>0</v>
      </c>
      <c r="B308" s="36" t="e">
        <f t="shared" si="33"/>
        <v>#VALUE!</v>
      </c>
      <c r="C308" s="46" t="e">
        <f>IF(B308=Inputs!$C$11*12,D308-H308,D308)</f>
        <v>#VALUE!</v>
      </c>
      <c r="D308" s="45">
        <f t="shared" si="36"/>
      </c>
      <c r="E308" s="37">
        <f t="shared" si="37"/>
        <v>0</v>
      </c>
      <c r="F308" s="38">
        <f>Inputs!$C$8/12*H307</f>
        <v>3206.7087015050242</v>
      </c>
      <c r="G308" s="38">
        <f t="shared" si="34"/>
        <v>-3206.7087015050242</v>
      </c>
      <c r="H308" s="38">
        <f t="shared" si="35"/>
        <v>484213.01392725867</v>
      </c>
      <c r="I308" s="37">
        <f>IF(I307=0,0,IF(J308&lt;Inputs!$C$10*12+1,$I$4,0))</f>
        <v>-733.7645738793761</v>
      </c>
      <c r="J308">
        <f>IF((J307+1)&lt;(Inputs!$C$10*12+1),J307+1,"")</f>
        <v>305</v>
      </c>
      <c r="K308" t="e">
        <f t="shared" si="38"/>
        <v>#VALUE!</v>
      </c>
      <c r="L308">
        <f t="shared" si="40"/>
        <v>5</v>
      </c>
      <c r="M308" t="e">
        <f t="shared" si="39"/>
        <v>#VALUE!</v>
      </c>
    </row>
    <row r="309" spans="1:13" ht="12">
      <c r="A309">
        <f>IF(E309=0,0,IF(B309=Inputs!$C$11*12,12*IRR($C$3:C309,0.001),0))</f>
        <v>0</v>
      </c>
      <c r="B309" s="36" t="e">
        <f t="shared" si="33"/>
        <v>#VALUE!</v>
      </c>
      <c r="C309" s="46" t="e">
        <f>IF(B309=Inputs!$C$11*12,D309-H309,D309)</f>
        <v>#VALUE!</v>
      </c>
      <c r="D309" s="45">
        <f t="shared" si="36"/>
      </c>
      <c r="E309" s="37">
        <f t="shared" si="37"/>
        <v>0</v>
      </c>
      <c r="F309" s="38">
        <f>Inputs!$C$8/12*H308</f>
        <v>3228.086759515058</v>
      </c>
      <c r="G309" s="38">
        <f t="shared" si="34"/>
        <v>-3228.086759515058</v>
      </c>
      <c r="H309" s="38">
        <f t="shared" si="35"/>
        <v>487441.1006867737</v>
      </c>
      <c r="I309" s="37">
        <f>IF(I308=0,0,IF(J309&lt;Inputs!$C$10*12+1,$I$4,0))</f>
        <v>-733.7645738793761</v>
      </c>
      <c r="J309">
        <f>IF((J308+1)&lt;(Inputs!$C$10*12+1),J308+1,"")</f>
        <v>306</v>
      </c>
      <c r="K309" t="e">
        <f t="shared" si="38"/>
        <v>#VALUE!</v>
      </c>
      <c r="L309">
        <f t="shared" si="40"/>
        <v>6</v>
      </c>
      <c r="M309" t="e">
        <f t="shared" si="39"/>
        <v>#VALUE!</v>
      </c>
    </row>
    <row r="310" spans="1:13" ht="12">
      <c r="A310">
        <f>IF(E310=0,0,IF(B310=Inputs!$C$11*12,12*IRR($C$3:C310,0.001),0))</f>
        <v>0</v>
      </c>
      <c r="B310" s="36" t="e">
        <f t="shared" si="33"/>
        <v>#VALUE!</v>
      </c>
      <c r="C310" s="46" t="e">
        <f>IF(B310=Inputs!$C$11*12,D310-H310,D310)</f>
        <v>#VALUE!</v>
      </c>
      <c r="D310" s="45">
        <f t="shared" si="36"/>
      </c>
      <c r="E310" s="37">
        <f t="shared" si="37"/>
        <v>0</v>
      </c>
      <c r="F310" s="38">
        <f>Inputs!$C$8/12*H309</f>
        <v>3249.607337911825</v>
      </c>
      <c r="G310" s="38">
        <f t="shared" si="34"/>
        <v>-3249.607337911825</v>
      </c>
      <c r="H310" s="38">
        <f t="shared" si="35"/>
        <v>490690.70802468556</v>
      </c>
      <c r="I310" s="37">
        <f>IF(I309=0,0,IF(J310&lt;Inputs!$C$10*12+1,$I$4,0))</f>
        <v>-733.7645738793761</v>
      </c>
      <c r="J310">
        <f>IF((J309+1)&lt;(Inputs!$C$10*12+1),J309+1,"")</f>
        <v>307</v>
      </c>
      <c r="K310" t="e">
        <f t="shared" si="38"/>
        <v>#VALUE!</v>
      </c>
      <c r="L310">
        <f t="shared" si="40"/>
        <v>7</v>
      </c>
      <c r="M310" t="e">
        <f t="shared" si="39"/>
        <v>#VALUE!</v>
      </c>
    </row>
    <row r="311" spans="1:13" ht="12">
      <c r="A311">
        <f>IF(E311=0,0,IF(B311=Inputs!$C$11*12,12*IRR($C$3:C311,0.001),0))</f>
        <v>0</v>
      </c>
      <c r="B311" s="36" t="e">
        <f t="shared" si="33"/>
        <v>#VALUE!</v>
      </c>
      <c r="C311" s="46" t="e">
        <f>IF(B311=Inputs!$C$11*12,D311-H311,D311)</f>
        <v>#VALUE!</v>
      </c>
      <c r="D311" s="45">
        <f t="shared" si="36"/>
      </c>
      <c r="E311" s="37">
        <f t="shared" si="37"/>
        <v>0</v>
      </c>
      <c r="F311" s="38">
        <f>Inputs!$C$8/12*H310</f>
        <v>3271.271386831237</v>
      </c>
      <c r="G311" s="38">
        <f t="shared" si="34"/>
        <v>-3271.271386831237</v>
      </c>
      <c r="H311" s="38">
        <f t="shared" si="35"/>
        <v>493961.9794115168</v>
      </c>
      <c r="I311" s="37">
        <f>IF(I310=0,0,IF(J311&lt;Inputs!$C$10*12+1,$I$4,0))</f>
        <v>-733.7645738793761</v>
      </c>
      <c r="J311">
        <f>IF((J310+1)&lt;(Inputs!$C$10*12+1),J310+1,"")</f>
        <v>308</v>
      </c>
      <c r="K311" t="e">
        <f t="shared" si="38"/>
        <v>#VALUE!</v>
      </c>
      <c r="L311">
        <f t="shared" si="40"/>
        <v>8</v>
      </c>
      <c r="M311" t="e">
        <f t="shared" si="39"/>
        <v>#VALUE!</v>
      </c>
    </row>
    <row r="312" spans="1:13" ht="12">
      <c r="A312">
        <f>IF(E312=0,0,IF(B312=Inputs!$C$11*12,12*IRR($C$3:C312,0.001),0))</f>
        <v>0</v>
      </c>
      <c r="B312" s="36" t="e">
        <f t="shared" si="33"/>
        <v>#VALUE!</v>
      </c>
      <c r="C312" s="46" t="e">
        <f>IF(B312=Inputs!$C$11*12,D312-H312,D312)</f>
        <v>#VALUE!</v>
      </c>
      <c r="D312" s="45">
        <f t="shared" si="36"/>
      </c>
      <c r="E312" s="37">
        <f t="shared" si="37"/>
        <v>0</v>
      </c>
      <c r="F312" s="38">
        <f>Inputs!$C$8/12*H311</f>
        <v>3293.0798627434456</v>
      </c>
      <c r="G312" s="38">
        <f t="shared" si="34"/>
        <v>-3293.0798627434456</v>
      </c>
      <c r="H312" s="38">
        <f t="shared" si="35"/>
        <v>497255.05927426025</v>
      </c>
      <c r="I312" s="37">
        <f>IF(I311=0,0,IF(J312&lt;Inputs!$C$10*12+1,$I$4,0))</f>
        <v>-733.7645738793761</v>
      </c>
      <c r="J312">
        <f>IF((J311+1)&lt;(Inputs!$C$10*12+1),J311+1,"")</f>
        <v>309</v>
      </c>
      <c r="K312" t="e">
        <f t="shared" si="38"/>
        <v>#VALUE!</v>
      </c>
      <c r="L312">
        <f t="shared" si="40"/>
        <v>9</v>
      </c>
      <c r="M312" t="e">
        <f t="shared" si="39"/>
        <v>#VALUE!</v>
      </c>
    </row>
    <row r="313" spans="1:13" ht="12">
      <c r="A313">
        <f>IF(E313=0,0,IF(B313=Inputs!$C$11*12,12*IRR($C$3:C313,0.001),0))</f>
        <v>0</v>
      </c>
      <c r="B313" s="36" t="e">
        <f t="shared" si="33"/>
        <v>#VALUE!</v>
      </c>
      <c r="C313" s="46" t="e">
        <f>IF(B313=Inputs!$C$11*12,D313-H313,D313)</f>
        <v>#VALUE!</v>
      </c>
      <c r="D313" s="45">
        <f t="shared" si="36"/>
      </c>
      <c r="E313" s="37">
        <f t="shared" si="37"/>
        <v>0</v>
      </c>
      <c r="F313" s="38">
        <f>Inputs!$C$8/12*H312</f>
        <v>3315.0337284950683</v>
      </c>
      <c r="G313" s="38">
        <f t="shared" si="34"/>
        <v>-3315.0337284950683</v>
      </c>
      <c r="H313" s="38">
        <f t="shared" si="35"/>
        <v>500570.0930027553</v>
      </c>
      <c r="I313" s="37">
        <f>IF(I312=0,0,IF(J313&lt;Inputs!$C$10*12+1,$I$4,0))</f>
        <v>-733.7645738793761</v>
      </c>
      <c r="J313">
        <f>IF((J312+1)&lt;(Inputs!$C$10*12+1),J312+1,"")</f>
        <v>310</v>
      </c>
      <c r="K313" t="e">
        <f t="shared" si="38"/>
        <v>#VALUE!</v>
      </c>
      <c r="L313">
        <f t="shared" si="40"/>
        <v>10</v>
      </c>
      <c r="M313" t="e">
        <f t="shared" si="39"/>
        <v>#VALUE!</v>
      </c>
    </row>
    <row r="314" spans="1:13" ht="12">
      <c r="A314">
        <f>IF(E314=0,0,IF(B314=Inputs!$C$11*12,12*IRR($C$3:C314,0.001),0))</f>
        <v>0</v>
      </c>
      <c r="B314" s="36" t="e">
        <f t="shared" si="33"/>
        <v>#VALUE!</v>
      </c>
      <c r="C314" s="46" t="e">
        <f>IF(B314=Inputs!$C$11*12,D314-H314,D314)</f>
        <v>#VALUE!</v>
      </c>
      <c r="D314" s="45">
        <f t="shared" si="36"/>
      </c>
      <c r="E314" s="37">
        <f t="shared" si="37"/>
        <v>0</v>
      </c>
      <c r="F314" s="38">
        <f>Inputs!$C$8/12*H313</f>
        <v>3337.133953351702</v>
      </c>
      <c r="G314" s="38">
        <f t="shared" si="34"/>
        <v>-3337.133953351702</v>
      </c>
      <c r="H314" s="38">
        <f t="shared" si="35"/>
        <v>503907.226956107</v>
      </c>
      <c r="I314" s="37">
        <f>IF(I313=0,0,IF(J314&lt;Inputs!$C$10*12+1,$I$4,0))</f>
        <v>-733.7645738793761</v>
      </c>
      <c r="J314">
        <f>IF((J313+1)&lt;(Inputs!$C$10*12+1),J313+1,"")</f>
        <v>311</v>
      </c>
      <c r="K314" t="e">
        <f t="shared" si="38"/>
        <v>#VALUE!</v>
      </c>
      <c r="L314">
        <f t="shared" si="40"/>
        <v>11</v>
      </c>
      <c r="M314" t="e">
        <f t="shared" si="39"/>
        <v>#VALUE!</v>
      </c>
    </row>
    <row r="315" spans="1:13" ht="12">
      <c r="A315">
        <f>IF(E315=0,0,IF(B315=Inputs!$C$11*12,12*IRR($C$3:C315,0.001),0))</f>
        <v>0</v>
      </c>
      <c r="B315" s="36" t="e">
        <f t="shared" si="33"/>
        <v>#VALUE!</v>
      </c>
      <c r="C315" s="46" t="e">
        <f>IF(B315=Inputs!$C$11*12,D315-H315,D315)</f>
        <v>#VALUE!</v>
      </c>
      <c r="D315" s="45">
        <f t="shared" si="36"/>
      </c>
      <c r="E315" s="37">
        <f t="shared" si="37"/>
        <v>0</v>
      </c>
      <c r="F315" s="38">
        <f>Inputs!$C$8/12*H314</f>
        <v>3359.381513040714</v>
      </c>
      <c r="G315" s="38">
        <f t="shared" si="34"/>
        <v>-3359.381513040714</v>
      </c>
      <c r="H315" s="38">
        <f t="shared" si="35"/>
        <v>507266.6084691477</v>
      </c>
      <c r="I315" s="37">
        <f>IF(I314=0,0,IF(J315&lt;Inputs!$C$10*12+1,$I$4,0))</f>
        <v>-733.7645738793761</v>
      </c>
      <c r="J315">
        <f>IF((J314+1)&lt;(Inputs!$C$10*12+1),J314+1,"")</f>
        <v>312</v>
      </c>
      <c r="K315" t="e">
        <f t="shared" si="38"/>
        <v>#VALUE!</v>
      </c>
      <c r="L315">
        <f t="shared" si="40"/>
        <v>12</v>
      </c>
      <c r="M315" t="e">
        <f t="shared" si="39"/>
        <v>#VALUE!</v>
      </c>
    </row>
    <row r="316" spans="1:13" ht="12">
      <c r="A316">
        <f>IF(E316=0,0,IF(B316=Inputs!$C$11*12,12*IRR($C$3:C316,0.001),0))</f>
        <v>0</v>
      </c>
      <c r="B316" s="36" t="e">
        <f t="shared" si="33"/>
        <v>#VALUE!</v>
      </c>
      <c r="C316" s="46" t="e">
        <f>IF(B316=Inputs!$C$11*12,D316-H316,D316)</f>
        <v>#VALUE!</v>
      </c>
      <c r="D316" s="45">
        <f t="shared" si="36"/>
      </c>
      <c r="E316" s="37">
        <f t="shared" si="37"/>
        <v>0</v>
      </c>
      <c r="F316" s="38">
        <f>Inputs!$C$8/12*H315</f>
        <v>3381.7773897943184</v>
      </c>
      <c r="G316" s="38">
        <f t="shared" si="34"/>
        <v>-3381.7773897943184</v>
      </c>
      <c r="H316" s="38">
        <f t="shared" si="35"/>
        <v>510648.385858942</v>
      </c>
      <c r="I316" s="37">
        <f>IF(I315=0,0,IF(J316&lt;Inputs!$C$10*12+1,$I$4,0))</f>
        <v>-733.7645738793761</v>
      </c>
      <c r="J316">
        <f>IF((J315+1)&lt;(Inputs!$C$10*12+1),J315+1,"")</f>
        <v>313</v>
      </c>
      <c r="K316" t="e">
        <f t="shared" si="38"/>
        <v>#VALUE!</v>
      </c>
      <c r="L316">
        <f t="shared" si="40"/>
        <v>1</v>
      </c>
      <c r="M316" t="e">
        <f t="shared" si="39"/>
        <v>#VALUE!</v>
      </c>
    </row>
    <row r="317" spans="1:13" ht="12">
      <c r="A317">
        <f>IF(E317=0,0,IF(B317=Inputs!$C$11*12,12*IRR($C$3:C317,0.001),0))</f>
        <v>0</v>
      </c>
      <c r="B317" s="36" t="e">
        <f t="shared" si="33"/>
        <v>#VALUE!</v>
      </c>
      <c r="C317" s="46" t="e">
        <f>IF(B317=Inputs!$C$11*12,D317-H317,D317)</f>
        <v>#VALUE!</v>
      </c>
      <c r="D317" s="45">
        <f t="shared" si="36"/>
      </c>
      <c r="E317" s="37">
        <f t="shared" si="37"/>
        <v>0</v>
      </c>
      <c r="F317" s="38">
        <f>Inputs!$C$8/12*H316</f>
        <v>3404.3225723929468</v>
      </c>
      <c r="G317" s="38">
        <f t="shared" si="34"/>
        <v>-3404.3225723929468</v>
      </c>
      <c r="H317" s="38">
        <f t="shared" si="35"/>
        <v>514052.70843133493</v>
      </c>
      <c r="I317" s="37">
        <f>IF(I316=0,0,IF(J317&lt;Inputs!$C$10*12+1,$I$4,0))</f>
        <v>-733.7645738793761</v>
      </c>
      <c r="J317">
        <f>IF((J316+1)&lt;(Inputs!$C$10*12+1),J316+1,"")</f>
        <v>314</v>
      </c>
      <c r="K317" t="e">
        <f t="shared" si="38"/>
        <v>#VALUE!</v>
      </c>
      <c r="L317">
        <f t="shared" si="40"/>
        <v>2</v>
      </c>
      <c r="M317" t="e">
        <f t="shared" si="39"/>
        <v>#VALUE!</v>
      </c>
    </row>
    <row r="318" spans="1:13" ht="12">
      <c r="A318">
        <f>IF(E318=0,0,IF(B318=Inputs!$C$11*12,12*IRR($C$3:C318,0.001),0))</f>
        <v>0</v>
      </c>
      <c r="B318" s="36" t="e">
        <f t="shared" si="33"/>
        <v>#VALUE!</v>
      </c>
      <c r="C318" s="46" t="e">
        <f>IF(B318=Inputs!$C$11*12,D318-H318,D318)</f>
        <v>#VALUE!</v>
      </c>
      <c r="D318" s="45">
        <f t="shared" si="36"/>
      </c>
      <c r="E318" s="37">
        <f t="shared" si="37"/>
        <v>0</v>
      </c>
      <c r="F318" s="38">
        <f>Inputs!$C$8/12*H317</f>
        <v>3427.0180562089</v>
      </c>
      <c r="G318" s="38">
        <f t="shared" si="34"/>
        <v>-3427.0180562089</v>
      </c>
      <c r="H318" s="38">
        <f t="shared" si="35"/>
        <v>517479.72648754384</v>
      </c>
      <c r="I318" s="37">
        <f>IF(I317=0,0,IF(J318&lt;Inputs!$C$10*12+1,$I$4,0))</f>
        <v>-733.7645738793761</v>
      </c>
      <c r="J318">
        <f>IF((J317+1)&lt;(Inputs!$C$10*12+1),J317+1,"")</f>
        <v>315</v>
      </c>
      <c r="K318" t="e">
        <f t="shared" si="38"/>
        <v>#VALUE!</v>
      </c>
      <c r="L318">
        <f t="shared" si="40"/>
        <v>3</v>
      </c>
      <c r="M318" t="e">
        <f t="shared" si="39"/>
        <v>#VALUE!</v>
      </c>
    </row>
    <row r="319" spans="1:13" ht="12">
      <c r="A319">
        <f>IF(E319=0,0,IF(B319=Inputs!$C$11*12,12*IRR($C$3:C319,0.001),0))</f>
        <v>0</v>
      </c>
      <c r="B319" s="36" t="e">
        <f t="shared" si="33"/>
        <v>#VALUE!</v>
      </c>
      <c r="C319" s="46" t="e">
        <f>IF(B319=Inputs!$C$11*12,D319-H319,D319)</f>
        <v>#VALUE!</v>
      </c>
      <c r="D319" s="45">
        <f t="shared" si="36"/>
      </c>
      <c r="E319" s="37">
        <f t="shared" si="37"/>
        <v>0</v>
      </c>
      <c r="F319" s="38">
        <f>Inputs!$C$8/12*H318</f>
        <v>3449.8648432502923</v>
      </c>
      <c r="G319" s="38">
        <f t="shared" si="34"/>
        <v>-3449.8648432502923</v>
      </c>
      <c r="H319" s="38">
        <f t="shared" si="35"/>
        <v>520929.59133079415</v>
      </c>
      <c r="I319" s="37">
        <f>IF(I318=0,0,IF(J319&lt;Inputs!$C$10*12+1,$I$4,0))</f>
        <v>-733.7645738793761</v>
      </c>
      <c r="J319">
        <f>IF((J318+1)&lt;(Inputs!$C$10*12+1),J318+1,"")</f>
        <v>316</v>
      </c>
      <c r="K319" t="e">
        <f t="shared" si="38"/>
        <v>#VALUE!</v>
      </c>
      <c r="L319">
        <f t="shared" si="40"/>
        <v>4</v>
      </c>
      <c r="M319" t="e">
        <f t="shared" si="39"/>
        <v>#VALUE!</v>
      </c>
    </row>
    <row r="320" spans="1:13" ht="12">
      <c r="A320">
        <f>IF(E320=0,0,IF(B320=Inputs!$C$11*12,12*IRR($C$3:C320,0.001),0))</f>
        <v>0</v>
      </c>
      <c r="B320" s="36" t="e">
        <f t="shared" si="33"/>
        <v>#VALUE!</v>
      </c>
      <c r="C320" s="46" t="e">
        <f>IF(B320=Inputs!$C$11*12,D320-H320,D320)</f>
        <v>#VALUE!</v>
      </c>
      <c r="D320" s="45">
        <f t="shared" si="36"/>
      </c>
      <c r="E320" s="37">
        <f t="shared" si="37"/>
        <v>0</v>
      </c>
      <c r="F320" s="38">
        <f>Inputs!$C$8/12*H319</f>
        <v>3472.8639422052947</v>
      </c>
      <c r="G320" s="38">
        <f t="shared" si="34"/>
        <v>-3472.8639422052947</v>
      </c>
      <c r="H320" s="38">
        <f t="shared" si="35"/>
        <v>524402.4552729995</v>
      </c>
      <c r="I320" s="37">
        <f>IF(I319=0,0,IF(J320&lt;Inputs!$C$10*12+1,$I$4,0))</f>
        <v>-733.7645738793761</v>
      </c>
      <c r="J320">
        <f>IF((J319+1)&lt;(Inputs!$C$10*12+1),J319+1,"")</f>
        <v>317</v>
      </c>
      <c r="K320" t="e">
        <f t="shared" si="38"/>
        <v>#VALUE!</v>
      </c>
      <c r="L320">
        <f t="shared" si="40"/>
        <v>5</v>
      </c>
      <c r="M320" t="e">
        <f t="shared" si="39"/>
        <v>#VALUE!</v>
      </c>
    </row>
    <row r="321" spans="1:13" ht="12">
      <c r="A321">
        <f>IF(E321=0,0,IF(B321=Inputs!$C$11*12,12*IRR($C$3:C321,0.001),0))</f>
        <v>0</v>
      </c>
      <c r="B321" s="36" t="e">
        <f t="shared" si="33"/>
        <v>#VALUE!</v>
      </c>
      <c r="C321" s="46" t="e">
        <f>IF(B321=Inputs!$C$11*12,D321-H321,D321)</f>
        <v>#VALUE!</v>
      </c>
      <c r="D321" s="45">
        <f t="shared" si="36"/>
      </c>
      <c r="E321" s="37">
        <f t="shared" si="37"/>
        <v>0</v>
      </c>
      <c r="F321" s="38">
        <f>Inputs!$C$8/12*H320</f>
        <v>3496.0163684866634</v>
      </c>
      <c r="G321" s="38">
        <f t="shared" si="34"/>
        <v>-3496.0163684866634</v>
      </c>
      <c r="H321" s="38">
        <f t="shared" si="35"/>
        <v>527898.4716414862</v>
      </c>
      <c r="I321" s="37">
        <f>IF(I320=0,0,IF(J321&lt;Inputs!$C$10*12+1,$I$4,0))</f>
        <v>-733.7645738793761</v>
      </c>
      <c r="J321">
        <f>IF((J320+1)&lt;(Inputs!$C$10*12+1),J320+1,"")</f>
        <v>318</v>
      </c>
      <c r="K321" t="e">
        <f t="shared" si="38"/>
        <v>#VALUE!</v>
      </c>
      <c r="L321">
        <f t="shared" si="40"/>
        <v>6</v>
      </c>
      <c r="M321" t="e">
        <f t="shared" si="39"/>
        <v>#VALUE!</v>
      </c>
    </row>
    <row r="322" spans="1:13" ht="12">
      <c r="A322">
        <f>IF(E322=0,0,IF(B322=Inputs!$C$11*12,12*IRR($C$3:C322,0.001),0))</f>
        <v>0</v>
      </c>
      <c r="B322" s="36" t="e">
        <f t="shared" si="33"/>
        <v>#VALUE!</v>
      </c>
      <c r="C322" s="46" t="e">
        <f>IF(B322=Inputs!$C$11*12,D322-H322,D322)</f>
        <v>#VALUE!</v>
      </c>
      <c r="D322" s="45">
        <f t="shared" si="36"/>
      </c>
      <c r="E322" s="37">
        <f t="shared" si="37"/>
        <v>0</v>
      </c>
      <c r="F322" s="38">
        <f>Inputs!$C$8/12*H321</f>
        <v>3519.3231442765746</v>
      </c>
      <c r="G322" s="38">
        <f t="shared" si="34"/>
        <v>-3519.3231442765746</v>
      </c>
      <c r="H322" s="38">
        <f t="shared" si="35"/>
        <v>531417.7947857628</v>
      </c>
      <c r="I322" s="37">
        <f>IF(I321=0,0,IF(J322&lt;Inputs!$C$10*12+1,$I$4,0))</f>
        <v>-733.7645738793761</v>
      </c>
      <c r="J322">
        <f>IF((J321+1)&lt;(Inputs!$C$10*12+1),J321+1,"")</f>
        <v>319</v>
      </c>
      <c r="K322" t="e">
        <f t="shared" si="38"/>
        <v>#VALUE!</v>
      </c>
      <c r="L322">
        <f t="shared" si="40"/>
        <v>7</v>
      </c>
      <c r="M322" t="e">
        <f t="shared" si="39"/>
        <v>#VALUE!</v>
      </c>
    </row>
    <row r="323" spans="1:13" ht="12">
      <c r="A323">
        <f>IF(E323=0,0,IF(B323=Inputs!$C$11*12,12*IRR($C$3:C323,0.001),0))</f>
        <v>0</v>
      </c>
      <c r="B323" s="36" t="e">
        <f t="shared" si="33"/>
        <v>#VALUE!</v>
      </c>
      <c r="C323" s="46" t="e">
        <f>IF(B323=Inputs!$C$11*12,D323-H323,D323)</f>
        <v>#VALUE!</v>
      </c>
      <c r="D323" s="45">
        <f t="shared" si="36"/>
      </c>
      <c r="E323" s="37">
        <f t="shared" si="37"/>
        <v>0</v>
      </c>
      <c r="F323" s="38">
        <f>Inputs!$C$8/12*H322</f>
        <v>3542.7852985717523</v>
      </c>
      <c r="G323" s="38">
        <f t="shared" si="34"/>
        <v>-3542.7852985717523</v>
      </c>
      <c r="H323" s="38">
        <f t="shared" si="35"/>
        <v>534960.5800843346</v>
      </c>
      <c r="I323" s="37">
        <f>IF(I322=0,0,IF(J323&lt;Inputs!$C$10*12+1,$I$4,0))</f>
        <v>-733.7645738793761</v>
      </c>
      <c r="J323">
        <f>IF((J322+1)&lt;(Inputs!$C$10*12+1),J322+1,"")</f>
        <v>320</v>
      </c>
      <c r="K323" t="e">
        <f t="shared" si="38"/>
        <v>#VALUE!</v>
      </c>
      <c r="L323">
        <f t="shared" si="40"/>
        <v>8</v>
      </c>
      <c r="M323" t="e">
        <f t="shared" si="39"/>
        <v>#VALUE!</v>
      </c>
    </row>
    <row r="324" spans="1:13" ht="12">
      <c r="A324">
        <f>IF(E324=0,0,IF(B324=Inputs!$C$11*12,12*IRR($C$3:C324,0.001),0))</f>
        <v>0</v>
      </c>
      <c r="B324" s="36" t="e">
        <f t="shared" si="33"/>
        <v>#VALUE!</v>
      </c>
      <c r="C324" s="46" t="e">
        <f>IF(B324=Inputs!$C$11*12,D324-H324,D324)</f>
        <v>#VALUE!</v>
      </c>
      <c r="D324" s="45">
        <f t="shared" si="36"/>
      </c>
      <c r="E324" s="37">
        <f t="shared" si="37"/>
        <v>0</v>
      </c>
      <c r="F324" s="38">
        <f>Inputs!$C$8/12*H323</f>
        <v>3566.4038672288975</v>
      </c>
      <c r="G324" s="38">
        <f t="shared" si="34"/>
        <v>-3566.4038672288975</v>
      </c>
      <c r="H324" s="38">
        <f t="shared" si="35"/>
        <v>538526.9839515635</v>
      </c>
      <c r="I324" s="37">
        <f>IF(I323=0,0,IF(J324&lt;Inputs!$C$10*12+1,$I$4,0))</f>
        <v>-733.7645738793761</v>
      </c>
      <c r="J324">
        <f>IF((J323+1)&lt;(Inputs!$C$10*12+1),J323+1,"")</f>
        <v>321</v>
      </c>
      <c r="K324" t="e">
        <f t="shared" si="38"/>
        <v>#VALUE!</v>
      </c>
      <c r="L324">
        <f t="shared" si="40"/>
        <v>9</v>
      </c>
      <c r="M324" t="e">
        <f t="shared" si="39"/>
        <v>#VALUE!</v>
      </c>
    </row>
    <row r="325" spans="1:13" ht="12">
      <c r="A325">
        <f>IF(E325=0,0,IF(B325=Inputs!$C$11*12,12*IRR($C$3:C325,0.001),0))</f>
        <v>0</v>
      </c>
      <c r="B325" s="36" t="e">
        <f aca="true" t="shared" si="41" ref="B325:B363">M325</f>
        <v>#VALUE!</v>
      </c>
      <c r="C325" s="46" t="e">
        <f>IF(B325=Inputs!$C$11*12,D325-H325,D325)</f>
        <v>#VALUE!</v>
      </c>
      <c r="D325" s="45">
        <f t="shared" si="36"/>
      </c>
      <c r="E325" s="37">
        <f t="shared" si="37"/>
        <v>0</v>
      </c>
      <c r="F325" s="38">
        <f>Inputs!$C$8/12*H324</f>
        <v>3590.1798930104233</v>
      </c>
      <c r="G325" s="38">
        <f aca="true" t="shared" si="42" ref="G325:G363">-E325-F325</f>
        <v>-3590.1798930104233</v>
      </c>
      <c r="H325" s="38">
        <f aca="true" t="shared" si="43" ref="H325:H363">H324-G325</f>
        <v>542117.1638445739</v>
      </c>
      <c r="I325" s="37">
        <f>IF(I324=0,0,IF(J325&lt;Inputs!$C$10*12+1,$I$4,0))</f>
        <v>-733.7645738793761</v>
      </c>
      <c r="J325">
        <f>IF((J324+1)&lt;(Inputs!$C$10*12+1),J324+1,"")</f>
        <v>322</v>
      </c>
      <c r="K325" t="e">
        <f t="shared" si="38"/>
        <v>#VALUE!</v>
      </c>
      <c r="L325">
        <f t="shared" si="40"/>
        <v>10</v>
      </c>
      <c r="M325" t="e">
        <f t="shared" si="39"/>
        <v>#VALUE!</v>
      </c>
    </row>
    <row r="326" spans="1:13" ht="12">
      <c r="A326">
        <f>IF(E326=0,0,IF(B326=Inputs!$C$11*12,12*IRR($C$3:C326,0.001),0))</f>
        <v>0</v>
      </c>
      <c r="B326" s="36" t="e">
        <f t="shared" si="41"/>
        <v>#VALUE!</v>
      </c>
      <c r="C326" s="46" t="e">
        <f>IF(B326=Inputs!$C$11*12,D326-H326,D326)</f>
        <v>#VALUE!</v>
      </c>
      <c r="D326" s="45">
        <f aca="true" t="shared" si="44" ref="D326:D363">IF(E326=0,"",E326)</f>
      </c>
      <c r="E326" s="37">
        <f aca="true" t="shared" si="45" ref="E326:E363">IF(E325=0,0,(IF(B326="",0,$E$4)))</f>
        <v>0</v>
      </c>
      <c r="F326" s="38">
        <f>Inputs!$C$8/12*H325</f>
        <v>3614.114425630493</v>
      </c>
      <c r="G326" s="38">
        <f t="shared" si="42"/>
        <v>-3614.114425630493</v>
      </c>
      <c r="H326" s="38">
        <f t="shared" si="43"/>
        <v>545731.2782702044</v>
      </c>
      <c r="I326" s="37">
        <f>IF(I325=0,0,IF(J326&lt;Inputs!$C$10*12+1,$I$4,0))</f>
        <v>-733.7645738793761</v>
      </c>
      <c r="J326">
        <f>IF((J325+1)&lt;(Inputs!$C$10*12+1),J325+1,"")</f>
        <v>323</v>
      </c>
      <c r="K326" t="e">
        <f aca="true" t="shared" si="46" ref="K326:K389">IF(M326="","",IF(L326=1,K325+1,K325))</f>
        <v>#VALUE!</v>
      </c>
      <c r="L326">
        <f t="shared" si="40"/>
        <v>11</v>
      </c>
      <c r="M326" t="e">
        <f aca="true" t="shared" si="47" ref="M326:M363">IF((M325+1)&lt;$N$3,M325+1,"")</f>
        <v>#VALUE!</v>
      </c>
    </row>
    <row r="327" spans="1:13" ht="12">
      <c r="A327">
        <f>IF(E327=0,0,IF(B327=Inputs!$C$11*12,12*IRR($C$3:C327,0.001),0))</f>
        <v>0</v>
      </c>
      <c r="B327" s="36" t="e">
        <f t="shared" si="41"/>
        <v>#VALUE!</v>
      </c>
      <c r="C327" s="46" t="e">
        <f>IF(B327=Inputs!$C$11*12,D327-H327,D327)</f>
        <v>#VALUE!</v>
      </c>
      <c r="D327" s="45">
        <f t="shared" si="44"/>
      </c>
      <c r="E327" s="37">
        <f t="shared" si="45"/>
        <v>0</v>
      </c>
      <c r="F327" s="38">
        <f>Inputs!$C$8/12*H326</f>
        <v>3638.208521801363</v>
      </c>
      <c r="G327" s="38">
        <f t="shared" si="42"/>
        <v>-3638.208521801363</v>
      </c>
      <c r="H327" s="38">
        <f t="shared" si="43"/>
        <v>549369.4867920058</v>
      </c>
      <c r="I327" s="37">
        <f>IF(I326=0,0,IF(J327&lt;Inputs!$C$10*12+1,$I$4,0))</f>
        <v>-733.7645738793761</v>
      </c>
      <c r="J327">
        <f>IF((J326+1)&lt;(Inputs!$C$10*12+1),J326+1,"")</f>
        <v>324</v>
      </c>
      <c r="K327" t="e">
        <f t="shared" si="46"/>
        <v>#VALUE!</v>
      </c>
      <c r="L327">
        <f t="shared" si="40"/>
        <v>12</v>
      </c>
      <c r="M327" t="e">
        <f t="shared" si="47"/>
        <v>#VALUE!</v>
      </c>
    </row>
    <row r="328" spans="1:13" ht="12">
      <c r="A328">
        <f>IF(E328=0,0,IF(B328=Inputs!$C$11*12,12*IRR($C$3:C328,0.001),0))</f>
        <v>0</v>
      </c>
      <c r="B328" s="36" t="e">
        <f t="shared" si="41"/>
        <v>#VALUE!</v>
      </c>
      <c r="C328" s="46" t="e">
        <f>IF(B328=Inputs!$C$11*12,D328-H328,D328)</f>
        <v>#VALUE!</v>
      </c>
      <c r="D328" s="45">
        <f t="shared" si="44"/>
      </c>
      <c r="E328" s="37">
        <f t="shared" si="45"/>
        <v>0</v>
      </c>
      <c r="F328" s="38">
        <f>Inputs!$C$8/12*H327</f>
        <v>3662.4632452800392</v>
      </c>
      <c r="G328" s="38">
        <f t="shared" si="42"/>
        <v>-3662.4632452800392</v>
      </c>
      <c r="H328" s="38">
        <f t="shared" si="43"/>
        <v>553031.9500372859</v>
      </c>
      <c r="I328" s="37">
        <f>IF(I327=0,0,IF(J328&lt;Inputs!$C$10*12+1,$I$4,0))</f>
        <v>-733.7645738793761</v>
      </c>
      <c r="J328">
        <f>IF((J327+1)&lt;(Inputs!$C$10*12+1),J327+1,"")</f>
        <v>325</v>
      </c>
      <c r="K328" t="e">
        <f t="shared" si="46"/>
        <v>#VALUE!</v>
      </c>
      <c r="L328">
        <f t="shared" si="40"/>
        <v>1</v>
      </c>
      <c r="M328" t="e">
        <f t="shared" si="47"/>
        <v>#VALUE!</v>
      </c>
    </row>
    <row r="329" spans="1:13" ht="12">
      <c r="A329">
        <f>IF(E329=0,0,IF(B329=Inputs!$C$11*12,12*IRR($C$3:C329,0.001),0))</f>
        <v>0</v>
      </c>
      <c r="B329" s="36" t="e">
        <f t="shared" si="41"/>
        <v>#VALUE!</v>
      </c>
      <c r="C329" s="46" t="e">
        <f>IF(B329=Inputs!$C$11*12,D329-H329,D329)</f>
        <v>#VALUE!</v>
      </c>
      <c r="D329" s="45">
        <f t="shared" si="44"/>
      </c>
      <c r="E329" s="37">
        <f t="shared" si="45"/>
        <v>0</v>
      </c>
      <c r="F329" s="38">
        <f>Inputs!$C$8/12*H328</f>
        <v>3686.87966691524</v>
      </c>
      <c r="G329" s="38">
        <f t="shared" si="42"/>
        <v>-3686.87966691524</v>
      </c>
      <c r="H329" s="38">
        <f t="shared" si="43"/>
        <v>556718.8297042012</v>
      </c>
      <c r="I329" s="37">
        <f>IF(I328=0,0,IF(J329&lt;Inputs!$C$10*12+1,$I$4,0))</f>
        <v>-733.7645738793761</v>
      </c>
      <c r="J329">
        <f>IF((J328+1)&lt;(Inputs!$C$10*12+1),J328+1,"")</f>
        <v>326</v>
      </c>
      <c r="K329" t="e">
        <f t="shared" si="46"/>
        <v>#VALUE!</v>
      </c>
      <c r="L329">
        <f t="shared" si="40"/>
        <v>2</v>
      </c>
      <c r="M329" t="e">
        <f t="shared" si="47"/>
        <v>#VALUE!</v>
      </c>
    </row>
    <row r="330" spans="1:13" ht="12">
      <c r="A330">
        <f>IF(E330=0,0,IF(B330=Inputs!$C$11*12,12*IRR($C$3:C330,0.001),0))</f>
        <v>0</v>
      </c>
      <c r="B330" s="36" t="e">
        <f t="shared" si="41"/>
        <v>#VALUE!</v>
      </c>
      <c r="C330" s="46" t="e">
        <f>IF(B330=Inputs!$C$11*12,D330-H330,D330)</f>
        <v>#VALUE!</v>
      </c>
      <c r="D330" s="45">
        <f t="shared" si="44"/>
      </c>
      <c r="E330" s="37">
        <f t="shared" si="45"/>
        <v>0</v>
      </c>
      <c r="F330" s="38">
        <f>Inputs!$C$8/12*H329</f>
        <v>3711.458864694675</v>
      </c>
      <c r="G330" s="38">
        <f t="shared" si="42"/>
        <v>-3711.458864694675</v>
      </c>
      <c r="H330" s="38">
        <f t="shared" si="43"/>
        <v>560430.2885688959</v>
      </c>
      <c r="I330" s="37">
        <f>IF(I329=0,0,IF(J330&lt;Inputs!$C$10*12+1,$I$4,0))</f>
        <v>-733.7645738793761</v>
      </c>
      <c r="J330">
        <f>IF((J329+1)&lt;(Inputs!$C$10*12+1),J329+1,"")</f>
        <v>327</v>
      </c>
      <c r="K330" t="e">
        <f t="shared" si="46"/>
        <v>#VALUE!</v>
      </c>
      <c r="L330">
        <f t="shared" si="40"/>
        <v>3</v>
      </c>
      <c r="M330" t="e">
        <f t="shared" si="47"/>
        <v>#VALUE!</v>
      </c>
    </row>
    <row r="331" spans="1:13" ht="12">
      <c r="A331">
        <f>IF(E331=0,0,IF(B331=Inputs!$C$11*12,12*IRR($C$3:C331,0.001),0))</f>
        <v>0</v>
      </c>
      <c r="B331" s="36" t="e">
        <f t="shared" si="41"/>
        <v>#VALUE!</v>
      </c>
      <c r="C331" s="46" t="e">
        <f>IF(B331=Inputs!$C$11*12,D331-H331,D331)</f>
        <v>#VALUE!</v>
      </c>
      <c r="D331" s="45">
        <f t="shared" si="44"/>
      </c>
      <c r="E331" s="37">
        <f t="shared" si="45"/>
        <v>0</v>
      </c>
      <c r="F331" s="38">
        <f>Inputs!$C$8/12*H330</f>
        <v>3736.2019237926397</v>
      </c>
      <c r="G331" s="38">
        <f t="shared" si="42"/>
        <v>-3736.2019237926397</v>
      </c>
      <c r="H331" s="38">
        <f t="shared" si="43"/>
        <v>564166.4904926885</v>
      </c>
      <c r="I331" s="37">
        <f>IF(I330=0,0,IF(J331&lt;Inputs!$C$10*12+1,$I$4,0))</f>
        <v>-733.7645738793761</v>
      </c>
      <c r="J331">
        <f>IF((J330+1)&lt;(Inputs!$C$10*12+1),J330+1,"")</f>
        <v>328</v>
      </c>
      <c r="K331" t="e">
        <f t="shared" si="46"/>
        <v>#VALUE!</v>
      </c>
      <c r="L331">
        <f t="shared" si="40"/>
        <v>4</v>
      </c>
      <c r="M331" t="e">
        <f t="shared" si="47"/>
        <v>#VALUE!</v>
      </c>
    </row>
    <row r="332" spans="1:13" ht="12">
      <c r="A332">
        <f>IF(E332=0,0,IF(B332=Inputs!$C$11*12,12*IRR($C$3:C332,0.001),0))</f>
        <v>0</v>
      </c>
      <c r="B332" s="36" t="e">
        <f t="shared" si="41"/>
        <v>#VALUE!</v>
      </c>
      <c r="C332" s="46" t="e">
        <f>IF(B332=Inputs!$C$11*12,D332-H332,D332)</f>
        <v>#VALUE!</v>
      </c>
      <c r="D332" s="45">
        <f t="shared" si="44"/>
      </c>
      <c r="E332" s="37">
        <f t="shared" si="45"/>
        <v>0</v>
      </c>
      <c r="F332" s="38">
        <f>Inputs!$C$8/12*H331</f>
        <v>3761.1099366179237</v>
      </c>
      <c r="G332" s="38">
        <f t="shared" si="42"/>
        <v>-3761.1099366179237</v>
      </c>
      <c r="H332" s="38">
        <f t="shared" si="43"/>
        <v>567927.6004293064</v>
      </c>
      <c r="I332" s="37">
        <f>IF(I331=0,0,IF(J332&lt;Inputs!$C$10*12+1,$I$4,0))</f>
        <v>-733.7645738793761</v>
      </c>
      <c r="J332">
        <f>IF((J331+1)&lt;(Inputs!$C$10*12+1),J331+1,"")</f>
        <v>329</v>
      </c>
      <c r="K332" t="e">
        <f t="shared" si="46"/>
        <v>#VALUE!</v>
      </c>
      <c r="L332">
        <f t="shared" si="40"/>
        <v>5</v>
      </c>
      <c r="M332" t="e">
        <f t="shared" si="47"/>
        <v>#VALUE!</v>
      </c>
    </row>
    <row r="333" spans="1:13" ht="12">
      <c r="A333">
        <f>IF(E333=0,0,IF(B333=Inputs!$C$11*12,12*IRR($C$3:C333,0.001),0))</f>
        <v>0</v>
      </c>
      <c r="B333" s="36" t="e">
        <f t="shared" si="41"/>
        <v>#VALUE!</v>
      </c>
      <c r="C333" s="46" t="e">
        <f>IF(B333=Inputs!$C$11*12,D333-H333,D333)</f>
        <v>#VALUE!</v>
      </c>
      <c r="D333" s="45">
        <f t="shared" si="44"/>
      </c>
      <c r="E333" s="37">
        <f t="shared" si="45"/>
        <v>0</v>
      </c>
      <c r="F333" s="38">
        <f>Inputs!$C$8/12*H332</f>
        <v>3786.1840028620427</v>
      </c>
      <c r="G333" s="38">
        <f t="shared" si="42"/>
        <v>-3786.1840028620427</v>
      </c>
      <c r="H333" s="38">
        <f t="shared" si="43"/>
        <v>571713.7844321685</v>
      </c>
      <c r="I333" s="37">
        <f>IF(I332=0,0,IF(J333&lt;Inputs!$C$10*12+1,$I$4,0))</f>
        <v>-733.7645738793761</v>
      </c>
      <c r="J333">
        <f>IF((J332+1)&lt;(Inputs!$C$10*12+1),J332+1,"")</f>
        <v>330</v>
      </c>
      <c r="K333" t="e">
        <f t="shared" si="46"/>
        <v>#VALUE!</v>
      </c>
      <c r="L333">
        <f t="shared" si="40"/>
        <v>6</v>
      </c>
      <c r="M333" t="e">
        <f t="shared" si="47"/>
        <v>#VALUE!</v>
      </c>
    </row>
    <row r="334" spans="1:13" ht="12">
      <c r="A334">
        <f>IF(E334=0,0,IF(B334=Inputs!$C$11*12,12*IRR($C$3:C334,0.001),0))</f>
        <v>0</v>
      </c>
      <c r="B334" s="36" t="e">
        <f t="shared" si="41"/>
        <v>#VALUE!</v>
      </c>
      <c r="C334" s="46" t="e">
        <f>IF(B334=Inputs!$C$11*12,D334-H334,D334)</f>
        <v>#VALUE!</v>
      </c>
      <c r="D334" s="45">
        <f t="shared" si="44"/>
      </c>
      <c r="E334" s="37">
        <f t="shared" si="45"/>
        <v>0</v>
      </c>
      <c r="F334" s="38">
        <f>Inputs!$C$8/12*H333</f>
        <v>3811.42522954779</v>
      </c>
      <c r="G334" s="38">
        <f t="shared" si="42"/>
        <v>-3811.42522954779</v>
      </c>
      <c r="H334" s="38">
        <f t="shared" si="43"/>
        <v>575525.2096617162</v>
      </c>
      <c r="I334" s="37">
        <f>IF(I333=0,0,IF(J334&lt;Inputs!$C$10*12+1,$I$4,0))</f>
        <v>-733.7645738793761</v>
      </c>
      <c r="J334">
        <f>IF((J333+1)&lt;(Inputs!$C$10*12+1),J333+1,"")</f>
        <v>331</v>
      </c>
      <c r="K334" t="e">
        <f t="shared" si="46"/>
        <v>#VALUE!</v>
      </c>
      <c r="L334">
        <f t="shared" si="40"/>
        <v>7</v>
      </c>
      <c r="M334" t="e">
        <f t="shared" si="47"/>
        <v>#VALUE!</v>
      </c>
    </row>
    <row r="335" spans="1:13" ht="12">
      <c r="A335">
        <f>IF(E335=0,0,IF(B335=Inputs!$C$11*12,12*IRR($C$3:C335,0.001),0))</f>
        <v>0</v>
      </c>
      <c r="B335" s="36" t="e">
        <f t="shared" si="41"/>
        <v>#VALUE!</v>
      </c>
      <c r="C335" s="46" t="e">
        <f>IF(B335=Inputs!$C$11*12,D335-H335,D335)</f>
        <v>#VALUE!</v>
      </c>
      <c r="D335" s="45">
        <f t="shared" si="44"/>
      </c>
      <c r="E335" s="37">
        <f t="shared" si="45"/>
        <v>0</v>
      </c>
      <c r="F335" s="38">
        <f>Inputs!$C$8/12*H334</f>
        <v>3836.8347310781087</v>
      </c>
      <c r="G335" s="38">
        <f t="shared" si="42"/>
        <v>-3836.8347310781087</v>
      </c>
      <c r="H335" s="38">
        <f t="shared" si="43"/>
        <v>579362.0443927944</v>
      </c>
      <c r="I335" s="37">
        <f>IF(I334=0,0,IF(J335&lt;Inputs!$C$10*12+1,$I$4,0))</f>
        <v>-733.7645738793761</v>
      </c>
      <c r="J335">
        <f>IF((J334+1)&lt;(Inputs!$C$10*12+1),J334+1,"")</f>
        <v>332</v>
      </c>
      <c r="K335" t="e">
        <f t="shared" si="46"/>
        <v>#VALUE!</v>
      </c>
      <c r="L335">
        <f t="shared" si="40"/>
        <v>8</v>
      </c>
      <c r="M335" t="e">
        <f t="shared" si="47"/>
        <v>#VALUE!</v>
      </c>
    </row>
    <row r="336" spans="1:13" ht="12">
      <c r="A336">
        <f>IF(E336=0,0,IF(B336=Inputs!$C$11*12,12*IRR($C$3:C336,0.001),0))</f>
        <v>0</v>
      </c>
      <c r="B336" s="36" t="e">
        <f t="shared" si="41"/>
        <v>#VALUE!</v>
      </c>
      <c r="C336" s="46" t="e">
        <f>IF(B336=Inputs!$C$11*12,D336-H336,D336)</f>
        <v>#VALUE!</v>
      </c>
      <c r="D336" s="45">
        <f t="shared" si="44"/>
      </c>
      <c r="E336" s="37">
        <f t="shared" si="45"/>
        <v>0</v>
      </c>
      <c r="F336" s="38">
        <f>Inputs!$C$8/12*H335</f>
        <v>3862.413629285296</v>
      </c>
      <c r="G336" s="38">
        <f t="shared" si="42"/>
        <v>-3862.413629285296</v>
      </c>
      <c r="H336" s="38">
        <f t="shared" si="43"/>
        <v>583224.4580220797</v>
      </c>
      <c r="I336" s="37">
        <f>IF(I335=0,0,IF(J336&lt;Inputs!$C$10*12+1,$I$4,0))</f>
        <v>-733.7645738793761</v>
      </c>
      <c r="J336">
        <f>IF((J335+1)&lt;(Inputs!$C$10*12+1),J335+1,"")</f>
        <v>333</v>
      </c>
      <c r="K336" t="e">
        <f t="shared" si="46"/>
        <v>#VALUE!</v>
      </c>
      <c r="L336">
        <f t="shared" si="40"/>
        <v>9</v>
      </c>
      <c r="M336" t="e">
        <f t="shared" si="47"/>
        <v>#VALUE!</v>
      </c>
    </row>
    <row r="337" spans="1:13" ht="12">
      <c r="A337">
        <f>IF(E337=0,0,IF(B337=Inputs!$C$11*12,12*IRR($C$3:C337,0.001),0))</f>
        <v>0</v>
      </c>
      <c r="B337" s="36" t="e">
        <f t="shared" si="41"/>
        <v>#VALUE!</v>
      </c>
      <c r="C337" s="46" t="e">
        <f>IF(B337=Inputs!$C$11*12,D337-H337,D337)</f>
        <v>#VALUE!</v>
      </c>
      <c r="D337" s="45">
        <f t="shared" si="44"/>
      </c>
      <c r="E337" s="37">
        <f t="shared" si="45"/>
        <v>0</v>
      </c>
      <c r="F337" s="38">
        <f>Inputs!$C$8/12*H336</f>
        <v>3888.1630534805313</v>
      </c>
      <c r="G337" s="38">
        <f t="shared" si="42"/>
        <v>-3888.1630534805313</v>
      </c>
      <c r="H337" s="38">
        <f t="shared" si="43"/>
        <v>587112.6210755602</v>
      </c>
      <c r="I337" s="37">
        <f>IF(I336=0,0,IF(J337&lt;Inputs!$C$10*12+1,$I$4,0))</f>
        <v>-733.7645738793761</v>
      </c>
      <c r="J337">
        <f>IF((J336+1)&lt;(Inputs!$C$10*12+1),J336+1,"")</f>
        <v>334</v>
      </c>
      <c r="K337" t="e">
        <f t="shared" si="46"/>
        <v>#VALUE!</v>
      </c>
      <c r="L337">
        <f t="shared" si="40"/>
        <v>10</v>
      </c>
      <c r="M337" t="e">
        <f t="shared" si="47"/>
        <v>#VALUE!</v>
      </c>
    </row>
    <row r="338" spans="1:13" ht="12">
      <c r="A338">
        <f>IF(E338=0,0,IF(B338=Inputs!$C$11*12,12*IRR($C$3:C338,0.001),0))</f>
        <v>0</v>
      </c>
      <c r="B338" s="36" t="e">
        <f t="shared" si="41"/>
        <v>#VALUE!</v>
      </c>
      <c r="C338" s="46" t="e">
        <f>IF(B338=Inputs!$C$11*12,D338-H338,D338)</f>
        <v>#VALUE!</v>
      </c>
      <c r="D338" s="45">
        <f t="shared" si="44"/>
      </c>
      <c r="E338" s="37">
        <f t="shared" si="45"/>
        <v>0</v>
      </c>
      <c r="F338" s="38">
        <f>Inputs!$C$8/12*H337</f>
        <v>3914.084140503735</v>
      </c>
      <c r="G338" s="38">
        <f t="shared" si="42"/>
        <v>-3914.084140503735</v>
      </c>
      <c r="H338" s="38">
        <f t="shared" si="43"/>
        <v>591026.705216064</v>
      </c>
      <c r="I338" s="37">
        <f>IF(I337=0,0,IF(J338&lt;Inputs!$C$10*12+1,$I$4,0))</f>
        <v>-733.7645738793761</v>
      </c>
      <c r="J338">
        <f>IF((J337+1)&lt;(Inputs!$C$10*12+1),J337+1,"")</f>
        <v>335</v>
      </c>
      <c r="K338" t="e">
        <f t="shared" si="46"/>
        <v>#VALUE!</v>
      </c>
      <c r="L338">
        <f aca="true" t="shared" si="48" ref="L338:L363">IF(L337=12,1,IF(L337&lt;12,L337+1,12))</f>
        <v>11</v>
      </c>
      <c r="M338" t="e">
        <f t="shared" si="47"/>
        <v>#VALUE!</v>
      </c>
    </row>
    <row r="339" spans="1:13" ht="12">
      <c r="A339">
        <f>IF(E339=0,0,IF(B339=Inputs!$C$11*12,12*IRR($C$3:C339,0.001),0))</f>
        <v>0</v>
      </c>
      <c r="B339" s="36" t="e">
        <f t="shared" si="41"/>
        <v>#VALUE!</v>
      </c>
      <c r="C339" s="46" t="e">
        <f>IF(B339=Inputs!$C$11*12,D339-H339,D339)</f>
        <v>#VALUE!</v>
      </c>
      <c r="D339" s="45">
        <f t="shared" si="44"/>
      </c>
      <c r="E339" s="37">
        <f t="shared" si="45"/>
        <v>0</v>
      </c>
      <c r="F339" s="38">
        <f>Inputs!$C$8/12*H338</f>
        <v>3940.1780347737604</v>
      </c>
      <c r="G339" s="38">
        <f t="shared" si="42"/>
        <v>-3940.1780347737604</v>
      </c>
      <c r="H339" s="38">
        <f t="shared" si="43"/>
        <v>594966.8832508378</v>
      </c>
      <c r="I339" s="37">
        <f>IF(I338=0,0,IF(J339&lt;Inputs!$C$10*12+1,$I$4,0))</f>
        <v>-733.7645738793761</v>
      </c>
      <c r="J339">
        <f>IF((J338+1)&lt;(Inputs!$C$10*12+1),J338+1,"")</f>
        <v>336</v>
      </c>
      <c r="K339" t="e">
        <f t="shared" si="46"/>
        <v>#VALUE!</v>
      </c>
      <c r="L339">
        <f t="shared" si="48"/>
        <v>12</v>
      </c>
      <c r="M339" t="e">
        <f t="shared" si="47"/>
        <v>#VALUE!</v>
      </c>
    </row>
    <row r="340" spans="1:13" ht="12">
      <c r="A340">
        <f>IF(E340=0,0,IF(B340=Inputs!$C$11*12,12*IRR($C$3:C340,0.001),0))</f>
        <v>0</v>
      </c>
      <c r="B340" s="36" t="e">
        <f t="shared" si="41"/>
        <v>#VALUE!</v>
      </c>
      <c r="C340" s="46" t="e">
        <f>IF(B340=Inputs!$C$11*12,D340-H340,D340)</f>
        <v>#VALUE!</v>
      </c>
      <c r="D340" s="45">
        <f t="shared" si="44"/>
      </c>
      <c r="E340" s="37">
        <f t="shared" si="45"/>
        <v>0</v>
      </c>
      <c r="F340" s="38">
        <f>Inputs!$C$8/12*H339</f>
        <v>3966.445888338919</v>
      </c>
      <c r="G340" s="38">
        <f t="shared" si="42"/>
        <v>-3966.445888338919</v>
      </c>
      <c r="H340" s="38">
        <f t="shared" si="43"/>
        <v>598933.3291391768</v>
      </c>
      <c r="I340" s="37">
        <f>IF(I339=0,0,IF(J340&lt;Inputs!$C$10*12+1,$I$4,0))</f>
        <v>-733.7645738793761</v>
      </c>
      <c r="J340">
        <f>IF((J339+1)&lt;(Inputs!$C$10*12+1),J339+1,"")</f>
        <v>337</v>
      </c>
      <c r="K340" t="e">
        <f t="shared" si="46"/>
        <v>#VALUE!</v>
      </c>
      <c r="L340">
        <f t="shared" si="48"/>
        <v>1</v>
      </c>
      <c r="M340" t="e">
        <f t="shared" si="47"/>
        <v>#VALUE!</v>
      </c>
    </row>
    <row r="341" spans="1:13" ht="12">
      <c r="A341">
        <f>IF(E341=0,0,IF(B341=Inputs!$C$11*12,12*IRR($C$3:C341,0.001),0))</f>
        <v>0</v>
      </c>
      <c r="B341" s="36" t="e">
        <f t="shared" si="41"/>
        <v>#VALUE!</v>
      </c>
      <c r="C341" s="46" t="e">
        <f>IF(B341=Inputs!$C$11*12,D341-H341,D341)</f>
        <v>#VALUE!</v>
      </c>
      <c r="D341" s="45">
        <f t="shared" si="44"/>
      </c>
      <c r="E341" s="37">
        <f t="shared" si="45"/>
        <v>0</v>
      </c>
      <c r="F341" s="38">
        <f>Inputs!$C$8/12*H340</f>
        <v>3992.888860927845</v>
      </c>
      <c r="G341" s="38">
        <f t="shared" si="42"/>
        <v>-3992.888860927845</v>
      </c>
      <c r="H341" s="38">
        <f t="shared" si="43"/>
        <v>602926.2180001047</v>
      </c>
      <c r="I341" s="37">
        <f>IF(I340=0,0,IF(J341&lt;Inputs!$C$10*12+1,$I$4,0))</f>
        <v>-733.7645738793761</v>
      </c>
      <c r="J341">
        <f>IF((J340+1)&lt;(Inputs!$C$10*12+1),J340+1,"")</f>
        <v>338</v>
      </c>
      <c r="K341" t="e">
        <f t="shared" si="46"/>
        <v>#VALUE!</v>
      </c>
      <c r="L341">
        <f t="shared" si="48"/>
        <v>2</v>
      </c>
      <c r="M341" t="e">
        <f t="shared" si="47"/>
        <v>#VALUE!</v>
      </c>
    </row>
    <row r="342" spans="1:13" ht="12">
      <c r="A342">
        <f>IF(E342=0,0,IF(B342=Inputs!$C$11*12,12*IRR($C$3:C342,0.001),0))</f>
        <v>0</v>
      </c>
      <c r="B342" s="36" t="e">
        <f t="shared" si="41"/>
        <v>#VALUE!</v>
      </c>
      <c r="C342" s="46" t="e">
        <f>IF(B342=Inputs!$C$11*12,D342-H342,D342)</f>
        <v>#VALUE!</v>
      </c>
      <c r="D342" s="45">
        <f t="shared" si="44"/>
      </c>
      <c r="E342" s="37">
        <f t="shared" si="45"/>
        <v>0</v>
      </c>
      <c r="F342" s="38">
        <f>Inputs!$C$8/12*H341</f>
        <v>4019.508120000698</v>
      </c>
      <c r="G342" s="38">
        <f t="shared" si="42"/>
        <v>-4019.508120000698</v>
      </c>
      <c r="H342" s="38">
        <f t="shared" si="43"/>
        <v>606945.7261201054</v>
      </c>
      <c r="I342" s="37">
        <f>IF(I341=0,0,IF(J342&lt;Inputs!$C$10*12+1,$I$4,0))</f>
        <v>-733.7645738793761</v>
      </c>
      <c r="J342">
        <f>IF((J341+1)&lt;(Inputs!$C$10*12+1),J341+1,"")</f>
        <v>339</v>
      </c>
      <c r="K342" t="e">
        <f t="shared" si="46"/>
        <v>#VALUE!</v>
      </c>
      <c r="L342">
        <f t="shared" si="48"/>
        <v>3</v>
      </c>
      <c r="M342" t="e">
        <f t="shared" si="47"/>
        <v>#VALUE!</v>
      </c>
    </row>
    <row r="343" spans="1:13" ht="12">
      <c r="A343">
        <f>IF(E343=0,0,IF(B343=Inputs!$C$11*12,12*IRR($C$3:C343,0.001),0))</f>
        <v>0</v>
      </c>
      <c r="B343" s="36" t="e">
        <f t="shared" si="41"/>
        <v>#VALUE!</v>
      </c>
      <c r="C343" s="46" t="e">
        <f>IF(B343=Inputs!$C$11*12,D343-H343,D343)</f>
        <v>#VALUE!</v>
      </c>
      <c r="D343" s="45">
        <f t="shared" si="44"/>
      </c>
      <c r="E343" s="37">
        <f t="shared" si="45"/>
        <v>0</v>
      </c>
      <c r="F343" s="38">
        <f>Inputs!$C$8/12*H342</f>
        <v>4046.3048408007026</v>
      </c>
      <c r="G343" s="38">
        <f t="shared" si="42"/>
        <v>-4046.3048408007026</v>
      </c>
      <c r="H343" s="38">
        <f t="shared" si="43"/>
        <v>610992.0309609061</v>
      </c>
      <c r="I343" s="37">
        <f>IF(I342=0,0,IF(J343&lt;Inputs!$C$10*12+1,$I$4,0))</f>
        <v>-733.7645738793761</v>
      </c>
      <c r="J343">
        <f>IF((J342+1)&lt;(Inputs!$C$10*12+1),J342+1,"")</f>
        <v>340</v>
      </c>
      <c r="K343" t="e">
        <f t="shared" si="46"/>
        <v>#VALUE!</v>
      </c>
      <c r="L343">
        <f t="shared" si="48"/>
        <v>4</v>
      </c>
      <c r="M343" t="e">
        <f t="shared" si="47"/>
        <v>#VALUE!</v>
      </c>
    </row>
    <row r="344" spans="1:13" ht="12">
      <c r="A344">
        <f>IF(E344=0,0,IF(B344=Inputs!$C$11*12,12*IRR($C$3:C344,0.001),0))</f>
        <v>0</v>
      </c>
      <c r="B344" s="36" t="e">
        <f t="shared" si="41"/>
        <v>#VALUE!</v>
      </c>
      <c r="C344" s="46" t="e">
        <f>IF(B344=Inputs!$C$11*12,D344-H344,D344)</f>
        <v>#VALUE!</v>
      </c>
      <c r="D344" s="45">
        <f t="shared" si="44"/>
      </c>
      <c r="E344" s="37">
        <f t="shared" si="45"/>
        <v>0</v>
      </c>
      <c r="F344" s="38">
        <f>Inputs!$C$8/12*H343</f>
        <v>4073.2802064060406</v>
      </c>
      <c r="G344" s="38">
        <f t="shared" si="42"/>
        <v>-4073.2802064060406</v>
      </c>
      <c r="H344" s="38">
        <f t="shared" si="43"/>
        <v>615065.3111673121</v>
      </c>
      <c r="I344" s="37">
        <f>IF(I343=0,0,IF(J344&lt;Inputs!$C$10*12+1,$I$4,0))</f>
        <v>-733.7645738793761</v>
      </c>
      <c r="J344">
        <f>IF((J343+1)&lt;(Inputs!$C$10*12+1),J343+1,"")</f>
        <v>341</v>
      </c>
      <c r="K344" t="e">
        <f t="shared" si="46"/>
        <v>#VALUE!</v>
      </c>
      <c r="L344">
        <f t="shared" si="48"/>
        <v>5</v>
      </c>
      <c r="M344" t="e">
        <f t="shared" si="47"/>
        <v>#VALUE!</v>
      </c>
    </row>
    <row r="345" spans="1:13" ht="12">
      <c r="A345">
        <f>IF(E345=0,0,IF(B345=Inputs!$C$11*12,12*IRR($C$3:C345,0.001),0))</f>
        <v>0</v>
      </c>
      <c r="B345" s="36" t="e">
        <f t="shared" si="41"/>
        <v>#VALUE!</v>
      </c>
      <c r="C345" s="46" t="e">
        <f>IF(B345=Inputs!$C$11*12,D345-H345,D345)</f>
        <v>#VALUE!</v>
      </c>
      <c r="D345" s="45">
        <f t="shared" si="44"/>
      </c>
      <c r="E345" s="37">
        <f t="shared" si="45"/>
        <v>0</v>
      </c>
      <c r="F345" s="38">
        <f>Inputs!$C$8/12*H344</f>
        <v>4100.435407782081</v>
      </c>
      <c r="G345" s="38">
        <f t="shared" si="42"/>
        <v>-4100.435407782081</v>
      </c>
      <c r="H345" s="38">
        <f t="shared" si="43"/>
        <v>619165.7465750942</v>
      </c>
      <c r="I345" s="37">
        <f>IF(I344=0,0,IF(J345&lt;Inputs!$C$10*12+1,$I$4,0))</f>
        <v>-733.7645738793761</v>
      </c>
      <c r="J345">
        <f>IF((J344+1)&lt;(Inputs!$C$10*12+1),J344+1,"")</f>
        <v>342</v>
      </c>
      <c r="K345" t="e">
        <f t="shared" si="46"/>
        <v>#VALUE!</v>
      </c>
      <c r="L345">
        <f t="shared" si="48"/>
        <v>6</v>
      </c>
      <c r="M345" t="e">
        <f t="shared" si="47"/>
        <v>#VALUE!</v>
      </c>
    </row>
    <row r="346" spans="1:13" ht="12">
      <c r="A346">
        <f>IF(E346=0,0,IF(B346=Inputs!$C$11*12,12*IRR($C$3:C346,0.001),0))</f>
        <v>0</v>
      </c>
      <c r="B346" s="36" t="e">
        <f t="shared" si="41"/>
        <v>#VALUE!</v>
      </c>
      <c r="C346" s="46" t="e">
        <f>IF(B346=Inputs!$C$11*12,D346-H346,D346)</f>
        <v>#VALUE!</v>
      </c>
      <c r="D346" s="45">
        <f t="shared" si="44"/>
      </c>
      <c r="E346" s="37">
        <f t="shared" si="45"/>
        <v>0</v>
      </c>
      <c r="F346" s="38">
        <f>Inputs!$C$8/12*H345</f>
        <v>4127.771643833961</v>
      </c>
      <c r="G346" s="38">
        <f t="shared" si="42"/>
        <v>-4127.771643833961</v>
      </c>
      <c r="H346" s="38">
        <f t="shared" si="43"/>
        <v>623293.5182189281</v>
      </c>
      <c r="I346" s="37">
        <f>IF(I345=0,0,IF(J346&lt;Inputs!$C$10*12+1,$I$4,0))</f>
        <v>-733.7645738793761</v>
      </c>
      <c r="J346">
        <f>IF((J345+1)&lt;(Inputs!$C$10*12+1),J345+1,"")</f>
        <v>343</v>
      </c>
      <c r="K346" t="e">
        <f t="shared" si="46"/>
        <v>#VALUE!</v>
      </c>
      <c r="L346">
        <f t="shared" si="48"/>
        <v>7</v>
      </c>
      <c r="M346" t="e">
        <f t="shared" si="47"/>
        <v>#VALUE!</v>
      </c>
    </row>
    <row r="347" spans="1:13" ht="12">
      <c r="A347">
        <f>IF(E347=0,0,IF(B347=Inputs!$C$11*12,12*IRR($C$3:C347,0.001),0))</f>
        <v>0</v>
      </c>
      <c r="B347" s="36" t="e">
        <f t="shared" si="41"/>
        <v>#VALUE!</v>
      </c>
      <c r="C347" s="46" t="e">
        <f>IF(B347=Inputs!$C$11*12,D347-H347,D347)</f>
        <v>#VALUE!</v>
      </c>
      <c r="D347" s="45">
        <f t="shared" si="44"/>
      </c>
      <c r="E347" s="37">
        <f t="shared" si="45"/>
        <v>0</v>
      </c>
      <c r="F347" s="38">
        <f>Inputs!$C$8/12*H346</f>
        <v>4155.290121459521</v>
      </c>
      <c r="G347" s="38">
        <f t="shared" si="42"/>
        <v>-4155.290121459521</v>
      </c>
      <c r="H347" s="38">
        <f t="shared" si="43"/>
        <v>627448.8083403877</v>
      </c>
      <c r="I347" s="37">
        <f>IF(I346=0,0,IF(J347&lt;Inputs!$C$10*12+1,$I$4,0))</f>
        <v>-733.7645738793761</v>
      </c>
      <c r="J347">
        <f>IF((J346+1)&lt;(Inputs!$C$10*12+1),J346+1,"")</f>
        <v>344</v>
      </c>
      <c r="K347" t="e">
        <f t="shared" si="46"/>
        <v>#VALUE!</v>
      </c>
      <c r="L347">
        <f t="shared" si="48"/>
        <v>8</v>
      </c>
      <c r="M347" t="e">
        <f t="shared" si="47"/>
        <v>#VALUE!</v>
      </c>
    </row>
    <row r="348" spans="1:13" ht="12">
      <c r="A348">
        <f>IF(E348=0,0,IF(B348=Inputs!$C$11*12,12*IRR($C$3:C348,0.001),0))</f>
        <v>0</v>
      </c>
      <c r="B348" s="36" t="e">
        <f t="shared" si="41"/>
        <v>#VALUE!</v>
      </c>
      <c r="C348" s="46" t="e">
        <f>IF(B348=Inputs!$C$11*12,D348-H348,D348)</f>
        <v>#VALUE!</v>
      </c>
      <c r="D348" s="45">
        <f t="shared" si="44"/>
      </c>
      <c r="E348" s="37">
        <f t="shared" si="45"/>
        <v>0</v>
      </c>
      <c r="F348" s="38">
        <f>Inputs!$C$8/12*H347</f>
        <v>4182.9920556025845</v>
      </c>
      <c r="G348" s="38">
        <f t="shared" si="42"/>
        <v>-4182.9920556025845</v>
      </c>
      <c r="H348" s="38">
        <f t="shared" si="43"/>
        <v>631631.8003959903</v>
      </c>
      <c r="I348" s="37">
        <f>IF(I347=0,0,IF(J348&lt;Inputs!$C$10*12+1,$I$4,0))</f>
        <v>-733.7645738793761</v>
      </c>
      <c r="J348">
        <f>IF((J347+1)&lt;(Inputs!$C$10*12+1),J347+1,"")</f>
        <v>345</v>
      </c>
      <c r="K348" t="e">
        <f t="shared" si="46"/>
        <v>#VALUE!</v>
      </c>
      <c r="L348">
        <f t="shared" si="48"/>
        <v>9</v>
      </c>
      <c r="M348" t="e">
        <f t="shared" si="47"/>
        <v>#VALUE!</v>
      </c>
    </row>
    <row r="349" spans="1:13" ht="12">
      <c r="A349">
        <f>IF(E349=0,0,IF(B349=Inputs!$C$11*12,12*IRR($C$3:C349,0.001),0))</f>
        <v>0</v>
      </c>
      <c r="B349" s="36" t="e">
        <f t="shared" si="41"/>
        <v>#VALUE!</v>
      </c>
      <c r="C349" s="46" t="e">
        <f>IF(B349=Inputs!$C$11*12,D349-H349,D349)</f>
        <v>#VALUE!</v>
      </c>
      <c r="D349" s="45">
        <f t="shared" si="44"/>
      </c>
      <c r="E349" s="37">
        <f t="shared" si="45"/>
        <v>0</v>
      </c>
      <c r="F349" s="38">
        <f>Inputs!$C$8/12*H348</f>
        <v>4210.878669306602</v>
      </c>
      <c r="G349" s="38">
        <f t="shared" si="42"/>
        <v>-4210.878669306602</v>
      </c>
      <c r="H349" s="38">
        <f t="shared" si="43"/>
        <v>635842.6790652969</v>
      </c>
      <c r="I349" s="37">
        <f>IF(I348=0,0,IF(J349&lt;Inputs!$C$10*12+1,$I$4,0))</f>
        <v>-733.7645738793761</v>
      </c>
      <c r="J349">
        <f>IF((J348+1)&lt;(Inputs!$C$10*12+1),J348+1,"")</f>
        <v>346</v>
      </c>
      <c r="K349" t="e">
        <f t="shared" si="46"/>
        <v>#VALUE!</v>
      </c>
      <c r="L349">
        <f t="shared" si="48"/>
        <v>10</v>
      </c>
      <c r="M349" t="e">
        <f t="shared" si="47"/>
        <v>#VALUE!</v>
      </c>
    </row>
    <row r="350" spans="1:13" ht="12">
      <c r="A350">
        <f>IF(E350=0,0,IF(B350=Inputs!$C$11*12,12*IRR($C$3:C350,0.001),0))</f>
        <v>0</v>
      </c>
      <c r="B350" s="36" t="e">
        <f t="shared" si="41"/>
        <v>#VALUE!</v>
      </c>
      <c r="C350" s="46" t="e">
        <f>IF(B350=Inputs!$C$11*12,D350-H350,D350)</f>
        <v>#VALUE!</v>
      </c>
      <c r="D350" s="45">
        <f t="shared" si="44"/>
      </c>
      <c r="E350" s="37">
        <f t="shared" si="45"/>
        <v>0</v>
      </c>
      <c r="F350" s="38">
        <f>Inputs!$C$8/12*H349</f>
        <v>4238.951193768647</v>
      </c>
      <c r="G350" s="38">
        <f t="shared" si="42"/>
        <v>-4238.951193768647</v>
      </c>
      <c r="H350" s="38">
        <f t="shared" si="43"/>
        <v>640081.6302590655</v>
      </c>
      <c r="I350" s="37">
        <f>IF(I349=0,0,IF(J350&lt;Inputs!$C$10*12+1,$I$4,0))</f>
        <v>-733.7645738793761</v>
      </c>
      <c r="J350">
        <f>IF((J349+1)&lt;(Inputs!$C$10*12+1),J349+1,"")</f>
        <v>347</v>
      </c>
      <c r="K350" t="e">
        <f t="shared" si="46"/>
        <v>#VALUE!</v>
      </c>
      <c r="L350">
        <f t="shared" si="48"/>
        <v>11</v>
      </c>
      <c r="M350" t="e">
        <f t="shared" si="47"/>
        <v>#VALUE!</v>
      </c>
    </row>
    <row r="351" spans="1:13" ht="12">
      <c r="A351">
        <f>IF(E351=0,0,IF(B351=Inputs!$C$11*12,12*IRR($C$3:C351,0.001),0))</f>
        <v>0</v>
      </c>
      <c r="B351" s="36" t="e">
        <f t="shared" si="41"/>
        <v>#VALUE!</v>
      </c>
      <c r="C351" s="46" t="e">
        <f>IF(B351=Inputs!$C$11*12,D351-H351,D351)</f>
        <v>#VALUE!</v>
      </c>
      <c r="D351" s="45">
        <f t="shared" si="44"/>
      </c>
      <c r="E351" s="37">
        <f t="shared" si="45"/>
        <v>0</v>
      </c>
      <c r="F351" s="38">
        <f>Inputs!$C$8/12*H350</f>
        <v>4267.21086839377</v>
      </c>
      <c r="G351" s="38">
        <f t="shared" si="42"/>
        <v>-4267.21086839377</v>
      </c>
      <c r="H351" s="38">
        <f t="shared" si="43"/>
        <v>644348.8411274593</v>
      </c>
      <c r="I351" s="37">
        <f>IF(I350=0,0,IF(J351&lt;Inputs!$C$10*12+1,$I$4,0))</f>
        <v>-733.7645738793761</v>
      </c>
      <c r="J351">
        <f>IF((J350+1)&lt;(Inputs!$C$10*12+1),J350+1,"")</f>
        <v>348</v>
      </c>
      <c r="K351" t="e">
        <f t="shared" si="46"/>
        <v>#VALUE!</v>
      </c>
      <c r="L351">
        <f t="shared" si="48"/>
        <v>12</v>
      </c>
      <c r="M351" t="e">
        <f t="shared" si="47"/>
        <v>#VALUE!</v>
      </c>
    </row>
    <row r="352" spans="1:13" ht="12">
      <c r="A352">
        <f>IF(E352=0,0,IF(B352=Inputs!$C$11*12,12*IRR($C$3:C352,0.001),0))</f>
        <v>0</v>
      </c>
      <c r="B352" s="36" t="e">
        <f t="shared" si="41"/>
        <v>#VALUE!</v>
      </c>
      <c r="C352" s="46" t="e">
        <f>IF(B352=Inputs!$C$11*12,D352-H352,D352)</f>
        <v>#VALUE!</v>
      </c>
      <c r="D352" s="45">
        <f t="shared" si="44"/>
      </c>
      <c r="E352" s="37">
        <f t="shared" si="45"/>
        <v>0</v>
      </c>
      <c r="F352" s="38">
        <f>Inputs!$C$8/12*H351</f>
        <v>4295.658940849729</v>
      </c>
      <c r="G352" s="38">
        <f t="shared" si="42"/>
        <v>-4295.658940849729</v>
      </c>
      <c r="H352" s="38">
        <f t="shared" si="43"/>
        <v>648644.500068309</v>
      </c>
      <c r="I352" s="37">
        <f>IF(I351=0,0,IF(J352&lt;Inputs!$C$10*12+1,$I$4,0))</f>
        <v>-733.7645738793761</v>
      </c>
      <c r="J352">
        <f>IF((J351+1)&lt;(Inputs!$C$10*12+1),J351+1,"")</f>
        <v>349</v>
      </c>
      <c r="K352" t="e">
        <f t="shared" si="46"/>
        <v>#VALUE!</v>
      </c>
      <c r="L352">
        <f t="shared" si="48"/>
        <v>1</v>
      </c>
      <c r="M352" t="e">
        <f t="shared" si="47"/>
        <v>#VALUE!</v>
      </c>
    </row>
    <row r="353" spans="1:13" ht="12">
      <c r="A353">
        <f>IF(E353=0,0,IF(B353=Inputs!$C$11*12,12*IRR($C$3:C353,0.001),0))</f>
        <v>0</v>
      </c>
      <c r="B353" s="36" t="e">
        <f t="shared" si="41"/>
        <v>#VALUE!</v>
      </c>
      <c r="C353" s="46" t="e">
        <f>IF(B353=Inputs!$C$11*12,D353-H353,D353)</f>
        <v>#VALUE!</v>
      </c>
      <c r="D353" s="45">
        <f t="shared" si="44"/>
      </c>
      <c r="E353" s="37">
        <f t="shared" si="45"/>
        <v>0</v>
      </c>
      <c r="F353" s="38">
        <f>Inputs!$C$8/12*H352</f>
        <v>4324.29666712206</v>
      </c>
      <c r="G353" s="38">
        <f t="shared" si="42"/>
        <v>-4324.29666712206</v>
      </c>
      <c r="H353" s="38">
        <f t="shared" si="43"/>
        <v>652968.7967354311</v>
      </c>
      <c r="I353" s="37">
        <f>IF(I352=0,0,IF(J353&lt;Inputs!$C$10*12+1,$I$4,0))</f>
        <v>-733.7645738793761</v>
      </c>
      <c r="J353">
        <f>IF((J352+1)&lt;(Inputs!$C$10*12+1),J352+1,"")</f>
        <v>350</v>
      </c>
      <c r="K353" t="e">
        <f t="shared" si="46"/>
        <v>#VALUE!</v>
      </c>
      <c r="L353">
        <f t="shared" si="48"/>
        <v>2</v>
      </c>
      <c r="M353" t="e">
        <f t="shared" si="47"/>
        <v>#VALUE!</v>
      </c>
    </row>
    <row r="354" spans="1:13" ht="12">
      <c r="A354">
        <f>IF(E354=0,0,IF(B354=Inputs!$C$11*12,12*IRR($C$3:C354,0.001),0))</f>
        <v>0</v>
      </c>
      <c r="B354" s="36" t="e">
        <f t="shared" si="41"/>
        <v>#VALUE!</v>
      </c>
      <c r="C354" s="46" t="e">
        <f>IF(B354=Inputs!$C$11*12,D354-H354,D354)</f>
        <v>#VALUE!</v>
      </c>
      <c r="D354" s="45">
        <f t="shared" si="44"/>
      </c>
      <c r="E354" s="37">
        <f t="shared" si="45"/>
        <v>0</v>
      </c>
      <c r="F354" s="38">
        <f>Inputs!$C$8/12*H353</f>
        <v>4353.125311569541</v>
      </c>
      <c r="G354" s="38">
        <f t="shared" si="42"/>
        <v>-4353.125311569541</v>
      </c>
      <c r="H354" s="38">
        <f t="shared" si="43"/>
        <v>657321.9220470006</v>
      </c>
      <c r="I354" s="37">
        <f>IF(I353=0,0,IF(J354&lt;Inputs!$C$10*12+1,$I$4,0))</f>
        <v>-733.7645738793761</v>
      </c>
      <c r="J354">
        <f>IF((J353+1)&lt;(Inputs!$C$10*12+1),J353+1,"")</f>
        <v>351</v>
      </c>
      <c r="K354" t="e">
        <f t="shared" si="46"/>
        <v>#VALUE!</v>
      </c>
      <c r="L354">
        <f t="shared" si="48"/>
        <v>3</v>
      </c>
      <c r="M354" t="e">
        <f t="shared" si="47"/>
        <v>#VALUE!</v>
      </c>
    </row>
    <row r="355" spans="1:13" ht="12">
      <c r="A355">
        <f>IF(E355=0,0,IF(B355=Inputs!$C$11*12,12*IRR($C$3:C355,0.001),0))</f>
        <v>0</v>
      </c>
      <c r="B355" s="36" t="e">
        <f t="shared" si="41"/>
        <v>#VALUE!</v>
      </c>
      <c r="C355" s="46" t="e">
        <f>IF(B355=Inputs!$C$11*12,D355-H355,D355)</f>
        <v>#VALUE!</v>
      </c>
      <c r="D355" s="45">
        <f t="shared" si="44"/>
      </c>
      <c r="E355" s="37">
        <f t="shared" si="45"/>
        <v>0</v>
      </c>
      <c r="F355" s="38">
        <f>Inputs!$C$8/12*H354</f>
        <v>4382.146146980004</v>
      </c>
      <c r="G355" s="38">
        <f t="shared" si="42"/>
        <v>-4382.146146980004</v>
      </c>
      <c r="H355" s="38">
        <f t="shared" si="43"/>
        <v>661704.0681939806</v>
      </c>
      <c r="I355" s="37">
        <f>IF(I354=0,0,IF(J355&lt;Inputs!$C$10*12+1,$I$4,0))</f>
        <v>-733.7645738793761</v>
      </c>
      <c r="J355">
        <f>IF((J354+1)&lt;(Inputs!$C$10*12+1),J354+1,"")</f>
        <v>352</v>
      </c>
      <c r="K355" t="e">
        <f t="shared" si="46"/>
        <v>#VALUE!</v>
      </c>
      <c r="L355">
        <f t="shared" si="48"/>
        <v>4</v>
      </c>
      <c r="M355" t="e">
        <f t="shared" si="47"/>
        <v>#VALUE!</v>
      </c>
    </row>
    <row r="356" spans="1:13" ht="12">
      <c r="A356">
        <f>IF(E356=0,0,IF(B356=Inputs!$C$11*12,12*IRR($C$3:C356,0.001),0))</f>
        <v>0</v>
      </c>
      <c r="B356" s="36" t="e">
        <f t="shared" si="41"/>
        <v>#VALUE!</v>
      </c>
      <c r="C356" s="46" t="e">
        <f>IF(B356=Inputs!$C$11*12,D356-H356,D356)</f>
        <v>#VALUE!</v>
      </c>
      <c r="D356" s="45">
        <f t="shared" si="44"/>
      </c>
      <c r="E356" s="37">
        <f t="shared" si="45"/>
        <v>0</v>
      </c>
      <c r="F356" s="38">
        <f>Inputs!$C$8/12*H355</f>
        <v>4411.360454626538</v>
      </c>
      <c r="G356" s="38">
        <f t="shared" si="42"/>
        <v>-4411.360454626538</v>
      </c>
      <c r="H356" s="38">
        <f t="shared" si="43"/>
        <v>666115.4286486071</v>
      </c>
      <c r="I356" s="37">
        <f>IF(I355=0,0,IF(J356&lt;Inputs!$C$10*12+1,$I$4,0))</f>
        <v>-733.7645738793761</v>
      </c>
      <c r="J356">
        <f>IF((J355+1)&lt;(Inputs!$C$10*12+1),J355+1,"")</f>
        <v>353</v>
      </c>
      <c r="K356" t="e">
        <f t="shared" si="46"/>
        <v>#VALUE!</v>
      </c>
      <c r="L356">
        <f t="shared" si="48"/>
        <v>5</v>
      </c>
      <c r="M356" t="e">
        <f t="shared" si="47"/>
        <v>#VALUE!</v>
      </c>
    </row>
    <row r="357" spans="1:13" ht="12">
      <c r="A357">
        <f>IF(E357=0,0,IF(B357=Inputs!$C$11*12,12*IRR($C$3:C357,0.001),0))</f>
        <v>0</v>
      </c>
      <c r="B357" s="36" t="e">
        <f t="shared" si="41"/>
        <v>#VALUE!</v>
      </c>
      <c r="C357" s="46" t="e">
        <f>IF(B357=Inputs!$C$11*12,D357-H357,D357)</f>
        <v>#VALUE!</v>
      </c>
      <c r="D357" s="45">
        <f t="shared" si="44"/>
      </c>
      <c r="E357" s="37">
        <f t="shared" si="45"/>
        <v>0</v>
      </c>
      <c r="F357" s="38">
        <f>Inputs!$C$8/12*H356</f>
        <v>4440.769524324048</v>
      </c>
      <c r="G357" s="38">
        <f t="shared" si="42"/>
        <v>-4440.769524324048</v>
      </c>
      <c r="H357" s="38">
        <f t="shared" si="43"/>
        <v>670556.1981729312</v>
      </c>
      <c r="I357" s="37">
        <f>IF(I356=0,0,IF(J357&lt;Inputs!$C$10*12+1,$I$4,0))</f>
        <v>-733.7645738793761</v>
      </c>
      <c r="J357">
        <f>IF((J356+1)&lt;(Inputs!$C$10*12+1),J356+1,"")</f>
        <v>354</v>
      </c>
      <c r="K357" t="e">
        <f t="shared" si="46"/>
        <v>#VALUE!</v>
      </c>
      <c r="L357">
        <f t="shared" si="48"/>
        <v>6</v>
      </c>
      <c r="M357" t="e">
        <f t="shared" si="47"/>
        <v>#VALUE!</v>
      </c>
    </row>
    <row r="358" spans="1:13" ht="12">
      <c r="A358">
        <f>IF(E358=0,0,IF(B358=Inputs!$C$11*12,12*IRR($C$3:C358,0.001),0))</f>
        <v>0</v>
      </c>
      <c r="B358" s="36" t="e">
        <f t="shared" si="41"/>
        <v>#VALUE!</v>
      </c>
      <c r="C358" s="46" t="e">
        <f>IF(B358=Inputs!$C$11*12,D358-H358,D358)</f>
        <v>#VALUE!</v>
      </c>
      <c r="D358" s="45">
        <f t="shared" si="44"/>
      </c>
      <c r="E358" s="37">
        <f t="shared" si="45"/>
        <v>0</v>
      </c>
      <c r="F358" s="38">
        <f>Inputs!$C$8/12*H357</f>
        <v>4470.374654486209</v>
      </c>
      <c r="G358" s="38">
        <f t="shared" si="42"/>
        <v>-4470.374654486209</v>
      </c>
      <c r="H358" s="38">
        <f t="shared" si="43"/>
        <v>675026.5728274174</v>
      </c>
      <c r="I358" s="37">
        <f>IF(I357=0,0,IF(J358&lt;Inputs!$C$10*12+1,$I$4,0))</f>
        <v>-733.7645738793761</v>
      </c>
      <c r="J358">
        <f>IF((J357+1)&lt;(Inputs!$C$10*12+1),J357+1,"")</f>
        <v>355</v>
      </c>
      <c r="K358" t="e">
        <f t="shared" si="46"/>
        <v>#VALUE!</v>
      </c>
      <c r="L358">
        <f t="shared" si="48"/>
        <v>7</v>
      </c>
      <c r="M358" t="e">
        <f t="shared" si="47"/>
        <v>#VALUE!</v>
      </c>
    </row>
    <row r="359" spans="1:13" ht="12">
      <c r="A359">
        <f>IF(E359=0,0,IF(B359=Inputs!$C$11*12,12*IRR($C$3:C359,0.001),0))</f>
        <v>0</v>
      </c>
      <c r="B359" s="36" t="e">
        <f t="shared" si="41"/>
        <v>#VALUE!</v>
      </c>
      <c r="C359" s="46" t="e">
        <f>IF(B359=Inputs!$C$11*12,D359-H359,D359)</f>
        <v>#VALUE!</v>
      </c>
      <c r="D359" s="45">
        <f t="shared" si="44"/>
      </c>
      <c r="E359" s="37">
        <f t="shared" si="45"/>
        <v>0</v>
      </c>
      <c r="F359" s="38">
        <f>Inputs!$C$8/12*H358</f>
        <v>4500.177152182783</v>
      </c>
      <c r="G359" s="38">
        <f t="shared" si="42"/>
        <v>-4500.177152182783</v>
      </c>
      <c r="H359" s="38">
        <f t="shared" si="43"/>
        <v>679526.7499796002</v>
      </c>
      <c r="I359" s="37">
        <f>IF(I358=0,0,IF(J359&lt;Inputs!$C$10*12+1,$I$4,0))</f>
        <v>-733.7645738793761</v>
      </c>
      <c r="J359">
        <f>IF((J358+1)&lt;(Inputs!$C$10*12+1),J358+1,"")</f>
        <v>356</v>
      </c>
      <c r="K359" t="e">
        <f t="shared" si="46"/>
        <v>#VALUE!</v>
      </c>
      <c r="L359">
        <f t="shared" si="48"/>
        <v>8</v>
      </c>
      <c r="M359" t="e">
        <f t="shared" si="47"/>
        <v>#VALUE!</v>
      </c>
    </row>
    <row r="360" spans="1:13" ht="12">
      <c r="A360">
        <f>IF(E360=0,0,IF(B360=Inputs!$C$11*12,12*IRR($C$3:C360,0.001),0))</f>
        <v>0</v>
      </c>
      <c r="B360" s="36" t="e">
        <f t="shared" si="41"/>
        <v>#VALUE!</v>
      </c>
      <c r="C360" s="46" t="e">
        <f>IF(B360=Inputs!$C$11*12,D360-H360,D360)</f>
        <v>#VALUE!</v>
      </c>
      <c r="D360" s="45">
        <f t="shared" si="44"/>
      </c>
      <c r="E360" s="37">
        <f t="shared" si="45"/>
        <v>0</v>
      </c>
      <c r="F360" s="38">
        <f>Inputs!$C$8/12*H359</f>
        <v>4530.178333197335</v>
      </c>
      <c r="G360" s="38">
        <f t="shared" si="42"/>
        <v>-4530.178333197335</v>
      </c>
      <c r="H360" s="38">
        <f t="shared" si="43"/>
        <v>684056.9283127976</v>
      </c>
      <c r="I360" s="37">
        <f>IF(I359=0,0,IF(J360&lt;Inputs!$C$10*12+1,$I$4,0))</f>
        <v>-733.7645738793761</v>
      </c>
      <c r="J360">
        <f>IF((J359+1)&lt;(Inputs!$C$10*12+1),J359+1,"")</f>
        <v>357</v>
      </c>
      <c r="K360" t="e">
        <f t="shared" si="46"/>
        <v>#VALUE!</v>
      </c>
      <c r="L360">
        <f t="shared" si="48"/>
        <v>9</v>
      </c>
      <c r="M360" t="e">
        <f t="shared" si="47"/>
        <v>#VALUE!</v>
      </c>
    </row>
    <row r="361" spans="1:13" ht="12">
      <c r="A361">
        <f>IF(E361=0,0,IF(B361=Inputs!$C$11*12,12*IRR($C$3:C361,0.001),0))</f>
        <v>0</v>
      </c>
      <c r="B361" s="36" t="e">
        <f t="shared" si="41"/>
        <v>#VALUE!</v>
      </c>
      <c r="C361" s="46" t="e">
        <f>IF(B361=Inputs!$C$11*12,D361-H361,D361)</f>
        <v>#VALUE!</v>
      </c>
      <c r="D361" s="45">
        <f t="shared" si="44"/>
      </c>
      <c r="E361" s="37">
        <f t="shared" si="45"/>
        <v>0</v>
      </c>
      <c r="F361" s="38">
        <f>Inputs!$C$8/12*H360</f>
        <v>4560.379522085317</v>
      </c>
      <c r="G361" s="38">
        <f t="shared" si="42"/>
        <v>-4560.379522085317</v>
      </c>
      <c r="H361" s="38">
        <f t="shared" si="43"/>
        <v>688617.3078348829</v>
      </c>
      <c r="I361" s="37">
        <f>IF(I360=0,0,IF(J361&lt;Inputs!$C$10*12+1,$I$4,0))</f>
        <v>-733.7645738793761</v>
      </c>
      <c r="J361">
        <f>IF((J360+1)&lt;(Inputs!$C$10*12+1),J360+1,"")</f>
        <v>358</v>
      </c>
      <c r="K361" t="e">
        <f t="shared" si="46"/>
        <v>#VALUE!</v>
      </c>
      <c r="L361">
        <f t="shared" si="48"/>
        <v>10</v>
      </c>
      <c r="M361" t="e">
        <f t="shared" si="47"/>
        <v>#VALUE!</v>
      </c>
    </row>
    <row r="362" spans="1:13" ht="12">
      <c r="A362">
        <f>IF(E362=0,0,IF(B362=Inputs!$C$11*12,12*IRR($C$3:C362,0.001),0))</f>
        <v>0</v>
      </c>
      <c r="B362" s="36" t="e">
        <f t="shared" si="41"/>
        <v>#VALUE!</v>
      </c>
      <c r="C362" s="46" t="e">
        <f>IF(B362=Inputs!$C$11*12,D362-H362,D362)</f>
        <v>#VALUE!</v>
      </c>
      <c r="D362" s="45">
        <f t="shared" si="44"/>
      </c>
      <c r="E362" s="37">
        <f t="shared" si="45"/>
        <v>0</v>
      </c>
      <c r="F362" s="38">
        <f>Inputs!$C$8/12*H361</f>
        <v>4590.782052232553</v>
      </c>
      <c r="G362" s="38">
        <f t="shared" si="42"/>
        <v>-4590.782052232553</v>
      </c>
      <c r="H362" s="38">
        <f t="shared" si="43"/>
        <v>693208.0898871154</v>
      </c>
      <c r="I362" s="37">
        <f>IF(I361=0,0,IF(J362&lt;Inputs!$C$10*12+1,$I$4,0))</f>
        <v>-733.7645738793761</v>
      </c>
      <c r="J362">
        <f>IF((J361+1)&lt;(Inputs!$C$10*12+1),J361+1,"")</f>
        <v>359</v>
      </c>
      <c r="K362" t="e">
        <f t="shared" si="46"/>
        <v>#VALUE!</v>
      </c>
      <c r="L362">
        <f t="shared" si="48"/>
        <v>11</v>
      </c>
      <c r="M362" t="e">
        <f t="shared" si="47"/>
        <v>#VALUE!</v>
      </c>
    </row>
    <row r="363" spans="1:13" ht="12">
      <c r="A363">
        <f>IF(E363=0,0,IF(B363=Inputs!$C$11*12,12*IRR($C$3:C363,0.001),0))</f>
        <v>0</v>
      </c>
      <c r="B363" s="36" t="e">
        <f t="shared" si="41"/>
        <v>#VALUE!</v>
      </c>
      <c r="C363" s="46" t="e">
        <f>IF(B363=Inputs!$C$11*12,D363-H363,D363)</f>
        <v>#VALUE!</v>
      </c>
      <c r="D363" s="45">
        <f t="shared" si="44"/>
      </c>
      <c r="E363" s="37">
        <f t="shared" si="45"/>
        <v>0</v>
      </c>
      <c r="F363" s="38">
        <f>Inputs!$C$8/12*H362</f>
        <v>4621.387265914103</v>
      </c>
      <c r="G363" s="38">
        <f t="shared" si="42"/>
        <v>-4621.387265914103</v>
      </c>
      <c r="H363" s="38">
        <f t="shared" si="43"/>
        <v>697829.4771530295</v>
      </c>
      <c r="I363" s="37">
        <f>IF(I362=0,0,IF(J363&lt;Inputs!$C$10*12+1,$I$4,0))</f>
        <v>-733.7645738793761</v>
      </c>
      <c r="J363">
        <f>IF((J362+1)&lt;(Inputs!$C$10*12+1),J362+1,"")</f>
        <v>360</v>
      </c>
      <c r="K363" t="e">
        <f t="shared" si="46"/>
        <v>#VALUE!</v>
      </c>
      <c r="L363">
        <f t="shared" si="48"/>
        <v>12</v>
      </c>
      <c r="M363" t="e">
        <f t="shared" si="47"/>
        <v>#VALUE!</v>
      </c>
    </row>
    <row r="364" spans="5:11" ht="12">
      <c r="E364" s="37"/>
      <c r="F364" s="38"/>
      <c r="G364" s="38"/>
      <c r="H364" s="38"/>
      <c r="K364">
        <f t="shared" si="46"/>
      </c>
    </row>
    <row r="365" spans="5:11" ht="12">
      <c r="E365" s="37"/>
      <c r="F365" s="38"/>
      <c r="G365" s="38"/>
      <c r="H365" s="38"/>
      <c r="K365">
        <f t="shared" si="46"/>
      </c>
    </row>
    <row r="366" spans="5:11" ht="12">
      <c r="E366" s="37"/>
      <c r="F366" s="38"/>
      <c r="G366" s="38"/>
      <c r="H366" s="38"/>
      <c r="K366">
        <f t="shared" si="46"/>
      </c>
    </row>
    <row r="367" spans="5:11" ht="12">
      <c r="E367" s="37"/>
      <c r="F367" s="38"/>
      <c r="G367" s="38"/>
      <c r="H367" s="38"/>
      <c r="K367">
        <f t="shared" si="46"/>
      </c>
    </row>
    <row r="368" spans="5:11" ht="12">
      <c r="E368" s="37"/>
      <c r="F368" s="38"/>
      <c r="G368" s="38"/>
      <c r="H368" s="38"/>
      <c r="K368">
        <f t="shared" si="46"/>
      </c>
    </row>
    <row r="369" spans="5:11" ht="12">
      <c r="E369" s="37"/>
      <c r="F369" s="38"/>
      <c r="G369" s="38"/>
      <c r="H369" s="38"/>
      <c r="K369">
        <f t="shared" si="46"/>
      </c>
    </row>
    <row r="370" spans="5:11" ht="12">
      <c r="E370" s="37"/>
      <c r="F370" s="38"/>
      <c r="G370" s="38"/>
      <c r="H370" s="38"/>
      <c r="K370">
        <f t="shared" si="46"/>
      </c>
    </row>
    <row r="371" spans="5:11" ht="12">
      <c r="E371" s="37"/>
      <c r="F371" s="38"/>
      <c r="G371" s="38"/>
      <c r="H371" s="38"/>
      <c r="K371">
        <f t="shared" si="46"/>
      </c>
    </row>
    <row r="372" spans="5:11" ht="12">
      <c r="E372" s="37"/>
      <c r="F372" s="38"/>
      <c r="G372" s="38"/>
      <c r="H372" s="38"/>
      <c r="K372">
        <f t="shared" si="46"/>
      </c>
    </row>
    <row r="373" spans="5:11" ht="12">
      <c r="E373" s="37"/>
      <c r="K373">
        <f t="shared" si="46"/>
      </c>
    </row>
    <row r="374" spans="5:11" ht="12">
      <c r="E374" s="37"/>
      <c r="K374">
        <f t="shared" si="46"/>
      </c>
    </row>
    <row r="375" spans="5:11" ht="12">
      <c r="E375" s="37"/>
      <c r="K375">
        <f t="shared" si="46"/>
      </c>
    </row>
    <row r="376" spans="5:11" ht="12">
      <c r="E376" s="37"/>
      <c r="K376">
        <f t="shared" si="46"/>
      </c>
    </row>
    <row r="377" spans="5:11" ht="12">
      <c r="E377" s="37"/>
      <c r="K377">
        <f t="shared" si="46"/>
      </c>
    </row>
    <row r="378" spans="5:11" ht="12">
      <c r="E378" s="37"/>
      <c r="K378">
        <f t="shared" si="46"/>
      </c>
    </row>
    <row r="379" spans="5:11" ht="12">
      <c r="E379" s="37"/>
      <c r="K379">
        <f t="shared" si="46"/>
      </c>
    </row>
    <row r="380" spans="5:11" ht="12">
      <c r="E380" s="37"/>
      <c r="K380">
        <f t="shared" si="46"/>
      </c>
    </row>
    <row r="381" spans="5:11" ht="12">
      <c r="E381" s="37"/>
      <c r="K381">
        <f t="shared" si="46"/>
      </c>
    </row>
    <row r="382" spans="5:11" ht="12">
      <c r="E382" s="37"/>
      <c r="K382">
        <f t="shared" si="46"/>
      </c>
    </row>
    <row r="383" spans="5:11" ht="12">
      <c r="E383" s="37"/>
      <c r="K383">
        <f t="shared" si="46"/>
      </c>
    </row>
    <row r="384" spans="5:11" ht="12">
      <c r="E384" s="37"/>
      <c r="K384">
        <f t="shared" si="46"/>
      </c>
    </row>
    <row r="385" spans="5:11" ht="12">
      <c r="E385" s="37"/>
      <c r="K385">
        <f t="shared" si="46"/>
      </c>
    </row>
    <row r="386" spans="5:11" ht="12">
      <c r="E386" s="37"/>
      <c r="K386">
        <f t="shared" si="46"/>
      </c>
    </row>
    <row r="387" spans="5:11" ht="12">
      <c r="E387" s="37"/>
      <c r="K387">
        <f t="shared" si="46"/>
      </c>
    </row>
    <row r="388" spans="5:11" ht="12">
      <c r="E388" s="37"/>
      <c r="K388">
        <f t="shared" si="46"/>
      </c>
    </row>
    <row r="389" spans="5:11" ht="12">
      <c r="E389" s="37"/>
      <c r="K389">
        <f t="shared" si="46"/>
      </c>
    </row>
    <row r="390" spans="5:11" ht="12">
      <c r="E390" s="37"/>
      <c r="K390">
        <f aca="true" t="shared" si="49" ref="K390:K451">IF(M390="","",IF(L390=1,K389+1,K389))</f>
      </c>
    </row>
    <row r="391" spans="5:11" ht="12">
      <c r="E391" s="37"/>
      <c r="K391">
        <f t="shared" si="49"/>
      </c>
    </row>
    <row r="392" spans="5:11" ht="12">
      <c r="E392" s="37"/>
      <c r="K392">
        <f t="shared" si="49"/>
      </c>
    </row>
    <row r="393" spans="5:11" ht="12">
      <c r="E393" s="37"/>
      <c r="K393">
        <f t="shared" si="49"/>
      </c>
    </row>
    <row r="394" spans="5:11" ht="12">
      <c r="E394" s="37"/>
      <c r="K394">
        <f t="shared" si="49"/>
      </c>
    </row>
    <row r="395" spans="5:11" ht="12">
      <c r="E395" s="37"/>
      <c r="K395">
        <f t="shared" si="49"/>
      </c>
    </row>
    <row r="396" spans="5:11" ht="12">
      <c r="E396" s="37"/>
      <c r="K396">
        <f t="shared" si="49"/>
      </c>
    </row>
    <row r="397" spans="5:11" ht="12">
      <c r="E397" s="37"/>
      <c r="K397">
        <f t="shared" si="49"/>
      </c>
    </row>
    <row r="398" spans="5:11" ht="12">
      <c r="E398" s="37"/>
      <c r="K398">
        <f t="shared" si="49"/>
      </c>
    </row>
    <row r="399" spans="5:11" ht="12">
      <c r="E399" s="37"/>
      <c r="K399">
        <f t="shared" si="49"/>
      </c>
    </row>
    <row r="400" spans="5:11" ht="12">
      <c r="E400" s="37"/>
      <c r="K400">
        <f t="shared" si="49"/>
      </c>
    </row>
    <row r="401" spans="5:11" ht="12">
      <c r="E401" s="37"/>
      <c r="K401">
        <f t="shared" si="49"/>
      </c>
    </row>
    <row r="402" spans="5:11" ht="12">
      <c r="E402" s="37"/>
      <c r="K402">
        <f t="shared" si="49"/>
      </c>
    </row>
    <row r="403" spans="5:11" ht="12">
      <c r="E403" s="37"/>
      <c r="K403">
        <f t="shared" si="49"/>
      </c>
    </row>
    <row r="404" spans="5:11" ht="12">
      <c r="E404" s="37"/>
      <c r="K404">
        <f t="shared" si="49"/>
      </c>
    </row>
    <row r="405" spans="5:11" ht="12">
      <c r="E405" s="37"/>
      <c r="K405">
        <f t="shared" si="49"/>
      </c>
    </row>
    <row r="406" spans="5:11" ht="12">
      <c r="E406" s="37"/>
      <c r="K406">
        <f t="shared" si="49"/>
      </c>
    </row>
    <row r="407" spans="5:11" ht="12">
      <c r="E407" s="37"/>
      <c r="K407">
        <f t="shared" si="49"/>
      </c>
    </row>
    <row r="408" spans="5:11" ht="12">
      <c r="E408" s="37"/>
      <c r="K408">
        <f t="shared" si="49"/>
      </c>
    </row>
    <row r="409" spans="5:11" ht="12">
      <c r="E409" s="37"/>
      <c r="K409">
        <f t="shared" si="49"/>
      </c>
    </row>
    <row r="410" spans="5:11" ht="12">
      <c r="E410" s="37"/>
      <c r="K410">
        <f t="shared" si="49"/>
      </c>
    </row>
    <row r="411" spans="5:11" ht="12">
      <c r="E411" s="37"/>
      <c r="K411">
        <f t="shared" si="49"/>
      </c>
    </row>
    <row r="412" spans="5:11" ht="12">
      <c r="E412" s="37"/>
      <c r="K412">
        <f t="shared" si="49"/>
      </c>
    </row>
    <row r="413" spans="5:11" ht="12">
      <c r="E413" s="37"/>
      <c r="K413">
        <f t="shared" si="49"/>
      </c>
    </row>
    <row r="414" spans="5:11" ht="12">
      <c r="E414" s="37"/>
      <c r="K414">
        <f t="shared" si="49"/>
      </c>
    </row>
    <row r="415" spans="5:11" ht="12">
      <c r="E415" s="37"/>
      <c r="K415">
        <f t="shared" si="49"/>
      </c>
    </row>
    <row r="416" spans="5:11" ht="12">
      <c r="E416" s="37"/>
      <c r="K416">
        <f t="shared" si="49"/>
      </c>
    </row>
    <row r="417" spans="5:11" ht="12">
      <c r="E417" s="37"/>
      <c r="K417">
        <f t="shared" si="49"/>
      </c>
    </row>
    <row r="418" spans="5:11" ht="12">
      <c r="E418" s="37"/>
      <c r="K418">
        <f t="shared" si="49"/>
      </c>
    </row>
    <row r="419" spans="5:11" ht="12">
      <c r="E419" s="37"/>
      <c r="K419">
        <f t="shared" si="49"/>
      </c>
    </row>
    <row r="420" spans="5:11" ht="12">
      <c r="E420" s="37"/>
      <c r="K420">
        <f t="shared" si="49"/>
      </c>
    </row>
    <row r="421" spans="5:11" ht="12">
      <c r="E421" s="37"/>
      <c r="K421">
        <f t="shared" si="49"/>
      </c>
    </row>
    <row r="422" spans="5:11" ht="12">
      <c r="E422" s="37"/>
      <c r="K422">
        <f t="shared" si="49"/>
      </c>
    </row>
    <row r="423" spans="5:11" ht="12">
      <c r="E423" s="37"/>
      <c r="K423">
        <f t="shared" si="49"/>
      </c>
    </row>
    <row r="424" spans="5:11" ht="12">
      <c r="E424" s="37"/>
      <c r="K424">
        <f t="shared" si="49"/>
      </c>
    </row>
    <row r="425" spans="5:11" ht="12">
      <c r="E425" s="37"/>
      <c r="K425">
        <f t="shared" si="49"/>
      </c>
    </row>
    <row r="426" spans="5:11" ht="12">
      <c r="E426" s="37"/>
      <c r="K426">
        <f t="shared" si="49"/>
      </c>
    </row>
    <row r="427" spans="5:11" ht="12">
      <c r="E427" s="37"/>
      <c r="K427">
        <f t="shared" si="49"/>
      </c>
    </row>
    <row r="428" spans="5:11" ht="12">
      <c r="E428" s="37"/>
      <c r="K428">
        <f t="shared" si="49"/>
      </c>
    </row>
    <row r="429" spans="5:11" ht="12">
      <c r="E429" s="37"/>
      <c r="K429">
        <f t="shared" si="49"/>
      </c>
    </row>
    <row r="430" spans="5:11" ht="12">
      <c r="E430" s="37"/>
      <c r="K430">
        <f t="shared" si="49"/>
      </c>
    </row>
    <row r="431" spans="5:11" ht="12">
      <c r="E431" s="37"/>
      <c r="K431">
        <f t="shared" si="49"/>
      </c>
    </row>
    <row r="432" spans="5:11" ht="12">
      <c r="E432" s="37"/>
      <c r="K432">
        <f t="shared" si="49"/>
      </c>
    </row>
    <row r="433" spans="5:11" ht="12">
      <c r="E433" s="37"/>
      <c r="K433">
        <f t="shared" si="49"/>
      </c>
    </row>
    <row r="434" spans="5:11" ht="12">
      <c r="E434" s="37"/>
      <c r="K434">
        <f t="shared" si="49"/>
      </c>
    </row>
    <row r="435" spans="5:11" ht="12">
      <c r="E435" s="37"/>
      <c r="K435">
        <f t="shared" si="49"/>
      </c>
    </row>
    <row r="436" spans="5:11" ht="12">
      <c r="E436" s="37"/>
      <c r="K436">
        <f t="shared" si="49"/>
      </c>
    </row>
    <row r="437" spans="5:11" ht="12">
      <c r="E437" s="37"/>
      <c r="K437">
        <f t="shared" si="49"/>
      </c>
    </row>
    <row r="438" spans="5:11" ht="12">
      <c r="E438" s="37"/>
      <c r="K438">
        <f t="shared" si="49"/>
      </c>
    </row>
    <row r="439" spans="5:11" ht="12">
      <c r="E439" s="37"/>
      <c r="K439">
        <f t="shared" si="49"/>
      </c>
    </row>
    <row r="440" spans="5:11" ht="12">
      <c r="E440" s="37"/>
      <c r="K440">
        <f t="shared" si="49"/>
      </c>
    </row>
    <row r="441" spans="5:11" ht="12">
      <c r="E441" s="37"/>
      <c r="K441">
        <f t="shared" si="49"/>
      </c>
    </row>
    <row r="442" spans="5:11" ht="12">
      <c r="E442" s="37"/>
      <c r="K442">
        <f t="shared" si="49"/>
      </c>
    </row>
    <row r="443" spans="5:11" ht="12">
      <c r="E443" s="37"/>
      <c r="K443">
        <f t="shared" si="49"/>
      </c>
    </row>
    <row r="444" spans="5:11" ht="12">
      <c r="E444" s="37"/>
      <c r="K444">
        <f t="shared" si="49"/>
      </c>
    </row>
    <row r="445" spans="5:11" ht="12">
      <c r="E445" s="37"/>
      <c r="K445">
        <f t="shared" si="49"/>
      </c>
    </row>
    <row r="446" spans="5:11" ht="12">
      <c r="E446" s="37"/>
      <c r="K446">
        <f t="shared" si="49"/>
      </c>
    </row>
    <row r="447" spans="5:11" ht="12">
      <c r="E447" s="37"/>
      <c r="K447">
        <f t="shared" si="49"/>
      </c>
    </row>
    <row r="448" spans="5:11" ht="12">
      <c r="E448" s="37"/>
      <c r="K448">
        <f t="shared" si="49"/>
      </c>
    </row>
    <row r="449" spans="5:11" ht="12">
      <c r="E449" s="37"/>
      <c r="K449">
        <f t="shared" si="49"/>
      </c>
    </row>
    <row r="450" spans="5:11" ht="12">
      <c r="E450" s="37"/>
      <c r="K450">
        <f t="shared" si="49"/>
      </c>
    </row>
    <row r="451" spans="5:11" ht="12">
      <c r="E451" s="37"/>
      <c r="K451">
        <f t="shared" si="49"/>
      </c>
    </row>
    <row r="452" ht="12">
      <c r="E452" s="37"/>
    </row>
    <row r="453" ht="12">
      <c r="E453" s="37"/>
    </row>
    <row r="454" ht="12">
      <c r="E454" s="37"/>
    </row>
    <row r="455" ht="12">
      <c r="E455" s="37"/>
    </row>
    <row r="456" ht="12">
      <c r="E456" s="37"/>
    </row>
    <row r="457" ht="12">
      <c r="E457" s="37"/>
    </row>
    <row r="458" ht="12">
      <c r="E458" s="37"/>
    </row>
    <row r="459" ht="12">
      <c r="E459" s="37"/>
    </row>
    <row r="460" ht="12">
      <c r="E460" s="37"/>
    </row>
    <row r="461" ht="12">
      <c r="E461" s="37"/>
    </row>
    <row r="462" ht="12">
      <c r="E462" s="37"/>
    </row>
    <row r="463" ht="12">
      <c r="E463" s="37"/>
    </row>
    <row r="464" ht="12">
      <c r="E464" s="37"/>
    </row>
    <row r="465" ht="12">
      <c r="E465" s="37"/>
    </row>
    <row r="466" ht="12">
      <c r="E466" s="37"/>
    </row>
    <row r="467" ht="12">
      <c r="E467" s="37"/>
    </row>
    <row r="468" ht="12">
      <c r="E468" s="37"/>
    </row>
    <row r="469" ht="12">
      <c r="E469" s="37"/>
    </row>
    <row r="470" ht="12">
      <c r="E470" s="37"/>
    </row>
    <row r="471" ht="12">
      <c r="E471" s="37"/>
    </row>
    <row r="472" ht="12">
      <c r="E472" s="37"/>
    </row>
    <row r="473" ht="12">
      <c r="E473" s="37"/>
    </row>
    <row r="474" ht="12">
      <c r="E474" s="37"/>
    </row>
    <row r="475" ht="12">
      <c r="E475" s="37"/>
    </row>
    <row r="476" ht="12">
      <c r="E476" s="37"/>
    </row>
    <row r="477" ht="12">
      <c r="E477" s="37"/>
    </row>
    <row r="478" ht="12">
      <c r="E478" s="37"/>
    </row>
    <row r="479" ht="12">
      <c r="E479" s="37"/>
    </row>
    <row r="480" ht="12">
      <c r="E480" s="37"/>
    </row>
    <row r="481" ht="12">
      <c r="E481" s="37"/>
    </row>
    <row r="482" ht="12">
      <c r="E482" s="37"/>
    </row>
    <row r="483" ht="12">
      <c r="E483" s="37"/>
    </row>
    <row r="484" ht="12">
      <c r="E484" s="37"/>
    </row>
    <row r="485" ht="12">
      <c r="E485" s="37"/>
    </row>
    <row r="486" ht="12">
      <c r="E486" s="37"/>
    </row>
    <row r="487" ht="12">
      <c r="E487" s="37"/>
    </row>
    <row r="488" ht="12">
      <c r="E488" s="37"/>
    </row>
    <row r="489" ht="12">
      <c r="E489" s="37"/>
    </row>
    <row r="490" ht="12">
      <c r="E490" s="37"/>
    </row>
    <row r="491" ht="12">
      <c r="E491" s="37"/>
    </row>
    <row r="492" ht="12">
      <c r="E492" s="37"/>
    </row>
    <row r="493" ht="12">
      <c r="E493" s="37"/>
    </row>
    <row r="494" ht="12">
      <c r="E494" s="37"/>
    </row>
    <row r="495" ht="12">
      <c r="E495" s="37"/>
    </row>
    <row r="496" ht="12">
      <c r="E496" s="37"/>
    </row>
    <row r="497" ht="12">
      <c r="E497" s="37"/>
    </row>
    <row r="498" ht="12">
      <c r="E498" s="37"/>
    </row>
    <row r="499" ht="12">
      <c r="E499" s="37"/>
    </row>
    <row r="500" ht="12">
      <c r="E500" s="37"/>
    </row>
    <row r="501" ht="12">
      <c r="E501" s="37"/>
    </row>
    <row r="502" ht="12">
      <c r="E502" s="37"/>
    </row>
    <row r="503" ht="12">
      <c r="E503" s="37"/>
    </row>
    <row r="504" ht="12">
      <c r="E504" s="37"/>
    </row>
    <row r="505" ht="12">
      <c r="E505" s="37"/>
    </row>
    <row r="506" ht="12">
      <c r="E506" s="37"/>
    </row>
    <row r="507" ht="12">
      <c r="E507" s="37"/>
    </row>
    <row r="508" ht="12">
      <c r="E508" s="37"/>
    </row>
    <row r="509" ht="12">
      <c r="E509" s="37"/>
    </row>
    <row r="510" ht="12">
      <c r="E510" s="37"/>
    </row>
    <row r="511" ht="12">
      <c r="E511" s="37"/>
    </row>
    <row r="512" ht="12">
      <c r="E512" s="37"/>
    </row>
    <row r="513" ht="12">
      <c r="E513" s="37"/>
    </row>
    <row r="514" ht="12">
      <c r="E514" s="37"/>
    </row>
    <row r="515" ht="12">
      <c r="E515" s="37"/>
    </row>
    <row r="516" ht="12">
      <c r="E516" s="37"/>
    </row>
    <row r="517" ht="12">
      <c r="E517" s="37"/>
    </row>
    <row r="518" ht="12">
      <c r="E518" s="37"/>
    </row>
    <row r="519" ht="12">
      <c r="E519" s="37"/>
    </row>
    <row r="520" ht="12">
      <c r="E520" s="37"/>
    </row>
    <row r="521" ht="12">
      <c r="E521" s="37"/>
    </row>
    <row r="522" ht="12">
      <c r="E522" s="37"/>
    </row>
    <row r="523" ht="12">
      <c r="E523" s="37"/>
    </row>
    <row r="524" ht="12">
      <c r="E524" s="37"/>
    </row>
    <row r="525" ht="12">
      <c r="E525" s="37"/>
    </row>
    <row r="526" ht="12">
      <c r="E526" s="37"/>
    </row>
    <row r="527" ht="12">
      <c r="E527" s="37"/>
    </row>
    <row r="528" ht="12">
      <c r="E528" s="37"/>
    </row>
    <row r="529" ht="12">
      <c r="E529" s="37"/>
    </row>
    <row r="530" ht="12">
      <c r="E530" s="37"/>
    </row>
    <row r="531" ht="12">
      <c r="E531" s="37"/>
    </row>
    <row r="532" ht="12">
      <c r="E532" s="37"/>
    </row>
    <row r="533" ht="12">
      <c r="E533" s="37"/>
    </row>
    <row r="534" ht="12">
      <c r="E534" s="37"/>
    </row>
    <row r="535" ht="12">
      <c r="E535" s="37"/>
    </row>
    <row r="536" ht="12">
      <c r="E536" s="37"/>
    </row>
    <row r="537" ht="12">
      <c r="E537" s="37"/>
    </row>
    <row r="538" ht="12">
      <c r="E538" s="37"/>
    </row>
    <row r="539" ht="12">
      <c r="E539" s="37"/>
    </row>
    <row r="540" ht="12">
      <c r="E540" s="37"/>
    </row>
    <row r="541" ht="12">
      <c r="E541" s="37"/>
    </row>
    <row r="542" ht="12">
      <c r="E542" s="37"/>
    </row>
    <row r="543" ht="12">
      <c r="E543" s="37"/>
    </row>
    <row r="544" ht="12">
      <c r="E544" s="37"/>
    </row>
    <row r="545" ht="12">
      <c r="E545" s="37"/>
    </row>
    <row r="546" ht="12">
      <c r="E546" s="37"/>
    </row>
  </sheetData>
  <sheetProtection/>
  <mergeCells count="2">
    <mergeCell ref="J1:N1"/>
    <mergeCell ref="E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Amortization and Mortgage Calculations</dc:title>
  <dc:subject>Miller and Geltner Book</dc:subject>
  <dc:creator>Norm Miller</dc:creator>
  <cp:keywords/>
  <dc:description/>
  <cp:lastModifiedBy>Windows User</cp:lastModifiedBy>
  <dcterms:created xsi:type="dcterms:W3CDTF">2003-10-20T17:17:25Z</dcterms:created>
  <dcterms:modified xsi:type="dcterms:W3CDTF">2018-02-14T19:22:31Z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