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6ef7659165ab1f/Desktop/Mbition_Freelance/Project Files/Geltner Miller CD Contents/Chapter Excel Documents/"/>
    </mc:Choice>
  </mc:AlternateContent>
  <xr:revisionPtr revIDLastSave="1" documentId="11_01900C38B4EACAF091F3A9EB22BAEA0465887F12" xr6:coauthVersionLast="46" xr6:coauthVersionMax="46" xr10:uidLastSave="{3702E003-0AB4-43A8-B704-5CBC924E98D2}"/>
  <bookViews>
    <workbookView xWindow="4500" yWindow="615" windowWidth="21885" windowHeight="13305" xr2:uid="{00000000-000D-0000-FFFF-FFFF00000000}"/>
  </bookViews>
  <sheets>
    <sheet name="Intro" sheetId="6" r:id="rId1"/>
    <sheet name="Exh7-4" sheetId="4" r:id="rId2"/>
    <sheet name="Exhs7-7&amp;8" sheetId="1" r:id="rId3"/>
    <sheet name="Exhs7-9&amp;10" sheetId="2" r:id="rId4"/>
    <sheet name="7-11data" sheetId="5" r:id="rId5"/>
    <sheet name="HistData" sheetId="3" r:id="rId6"/>
  </sheets>
  <definedNames>
    <definedName name="_xlnm.Print_Area" localSheetId="5">HistData!$BE$4:$BJ$30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6" i="5" l="1"/>
  <c r="O373" i="5"/>
  <c r="O374" i="5" s="1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B6" i="5"/>
  <c r="G5" i="5"/>
  <c r="B5" i="5"/>
  <c r="G4" i="5"/>
  <c r="G3" i="5"/>
  <c r="O370" i="5" l="1"/>
  <c r="O372" i="5" s="1"/>
  <c r="L375" i="5"/>
  <c r="L377" i="5"/>
  <c r="M375" i="5"/>
  <c r="M374" i="5" s="1"/>
  <c r="M373" i="5" s="1"/>
  <c r="M372" i="5" s="1"/>
  <c r="M371" i="5" s="1"/>
  <c r="M370" i="5" s="1"/>
  <c r="M369" i="5" s="1"/>
  <c r="M368" i="5" s="1"/>
  <c r="M367" i="5" s="1"/>
  <c r="M366" i="5" s="1"/>
  <c r="M365" i="5" s="1"/>
  <c r="M364" i="5" s="1"/>
  <c r="M363" i="5" s="1"/>
  <c r="M362" i="5" s="1"/>
  <c r="M361" i="5" s="1"/>
  <c r="M360" i="5" s="1"/>
  <c r="M359" i="5" s="1"/>
  <c r="M358" i="5" s="1"/>
  <c r="M357" i="5" s="1"/>
  <c r="M356" i="5" s="1"/>
  <c r="M355" i="5" s="1"/>
  <c r="M354" i="5" s="1"/>
  <c r="M353" i="5" s="1"/>
  <c r="M352" i="5" s="1"/>
  <c r="M351" i="5" s="1"/>
  <c r="M350" i="5" s="1"/>
  <c r="M349" i="5" s="1"/>
  <c r="M348" i="5" s="1"/>
  <c r="M347" i="5" s="1"/>
  <c r="M346" i="5" s="1"/>
  <c r="M345" i="5" s="1"/>
  <c r="M344" i="5" s="1"/>
  <c r="M343" i="5" s="1"/>
  <c r="M342" i="5" s="1"/>
  <c r="M341" i="5" s="1"/>
  <c r="M340" i="5" s="1"/>
  <c r="M339" i="5" s="1"/>
  <c r="M338" i="5" s="1"/>
  <c r="M337" i="5" s="1"/>
  <c r="M336" i="5" s="1"/>
  <c r="M335" i="5" s="1"/>
  <c r="M334" i="5" s="1"/>
  <c r="M333" i="5" s="1"/>
  <c r="M332" i="5" s="1"/>
  <c r="M331" i="5" s="1"/>
  <c r="M330" i="5" s="1"/>
  <c r="M329" i="5" s="1"/>
  <c r="M328" i="5" s="1"/>
  <c r="M327" i="5" s="1"/>
  <c r="M326" i="5" s="1"/>
  <c r="M325" i="5" s="1"/>
  <c r="M324" i="5" s="1"/>
  <c r="M323" i="5" s="1"/>
  <c r="M322" i="5" s="1"/>
  <c r="M321" i="5" s="1"/>
  <c r="M320" i="5" s="1"/>
  <c r="M319" i="5" s="1"/>
  <c r="M318" i="5" s="1"/>
  <c r="M317" i="5" s="1"/>
  <c r="M316" i="5" s="1"/>
  <c r="M315" i="5" s="1"/>
  <c r="M314" i="5" s="1"/>
  <c r="M313" i="5" s="1"/>
  <c r="M312" i="5" s="1"/>
  <c r="M311" i="5" s="1"/>
  <c r="M310" i="5" s="1"/>
  <c r="M309" i="5" s="1"/>
  <c r="M308" i="5" s="1"/>
  <c r="M307" i="5" s="1"/>
  <c r="M306" i="5" s="1"/>
  <c r="M305" i="5" s="1"/>
  <c r="M304" i="5" s="1"/>
  <c r="M303" i="5" s="1"/>
  <c r="M302" i="5" s="1"/>
  <c r="M301" i="5" s="1"/>
  <c r="M300" i="5" s="1"/>
  <c r="M299" i="5" s="1"/>
  <c r="M298" i="5" s="1"/>
  <c r="M297" i="5" s="1"/>
  <c r="M296" i="5" s="1"/>
  <c r="M295" i="5" s="1"/>
  <c r="M294" i="5" s="1"/>
  <c r="M293" i="5" s="1"/>
  <c r="M292" i="5" s="1"/>
  <c r="M291" i="5" s="1"/>
  <c r="M290" i="5" s="1"/>
  <c r="M289" i="5" s="1"/>
  <c r="M288" i="5" s="1"/>
  <c r="M287" i="5" s="1"/>
  <c r="M286" i="5" s="1"/>
  <c r="M285" i="5" s="1"/>
  <c r="M284" i="5" s="1"/>
  <c r="M283" i="5" s="1"/>
  <c r="M282" i="5" s="1"/>
  <c r="M281" i="5" s="1"/>
  <c r="M280" i="5" s="1"/>
  <c r="M279" i="5" s="1"/>
  <c r="M278" i="5" s="1"/>
  <c r="M277" i="5" s="1"/>
  <c r="M276" i="5" s="1"/>
  <c r="M275" i="5" s="1"/>
  <c r="M274" i="5" s="1"/>
  <c r="M273" i="5" s="1"/>
  <c r="M272" i="5" s="1"/>
  <c r="M271" i="5" s="1"/>
  <c r="M270" i="5" s="1"/>
  <c r="M269" i="5" s="1"/>
  <c r="M268" i="5" s="1"/>
  <c r="M267" i="5" s="1"/>
  <c r="M266" i="5" s="1"/>
  <c r="M265" i="5" s="1"/>
  <c r="M264" i="5" s="1"/>
  <c r="M263" i="5" s="1"/>
  <c r="M262" i="5" s="1"/>
  <c r="M261" i="5" s="1"/>
  <c r="M260" i="5" s="1"/>
  <c r="M259" i="5" s="1"/>
  <c r="M258" i="5" s="1"/>
  <c r="M257" i="5" s="1"/>
  <c r="M256" i="5" s="1"/>
  <c r="M255" i="5" s="1"/>
  <c r="M254" i="5" s="1"/>
  <c r="M253" i="5" s="1"/>
  <c r="M252" i="5" s="1"/>
  <c r="M251" i="5" s="1"/>
  <c r="M250" i="5" s="1"/>
  <c r="M249" i="5" s="1"/>
  <c r="M248" i="5" s="1"/>
  <c r="M247" i="5" s="1"/>
  <c r="M246" i="5" s="1"/>
  <c r="M245" i="5" s="1"/>
  <c r="M244" i="5" s="1"/>
  <c r="M243" i="5" s="1"/>
  <c r="M242" i="5" s="1"/>
  <c r="M241" i="5" s="1"/>
  <c r="M240" i="5" s="1"/>
  <c r="M239" i="5" s="1"/>
  <c r="M238" i="5" s="1"/>
  <c r="M237" i="5" s="1"/>
  <c r="M236" i="5" s="1"/>
  <c r="M235" i="5" s="1"/>
  <c r="M234" i="5" s="1"/>
  <c r="M233" i="5" s="1"/>
  <c r="M232" i="5" s="1"/>
  <c r="M231" i="5" s="1"/>
  <c r="M230" i="5" s="1"/>
  <c r="M229" i="5" s="1"/>
  <c r="M228" i="5" s="1"/>
  <c r="M227" i="5" s="1"/>
  <c r="M226" i="5" s="1"/>
  <c r="M225" i="5" s="1"/>
  <c r="M224" i="5" s="1"/>
  <c r="M223" i="5" s="1"/>
  <c r="M222" i="5" s="1"/>
  <c r="M221" i="5" s="1"/>
  <c r="M220" i="5" s="1"/>
  <c r="M219" i="5" s="1"/>
  <c r="M218" i="5" s="1"/>
  <c r="M217" i="5" s="1"/>
  <c r="M216" i="5" s="1"/>
  <c r="M215" i="5" s="1"/>
  <c r="M214" i="5" s="1"/>
  <c r="M213" i="5" s="1"/>
  <c r="M212" i="5" s="1"/>
  <c r="M211" i="5" s="1"/>
  <c r="M210" i="5" s="1"/>
  <c r="M209" i="5" s="1"/>
  <c r="M208" i="5" s="1"/>
  <c r="M207" i="5" s="1"/>
  <c r="M206" i="5" s="1"/>
  <c r="M205" i="5" s="1"/>
  <c r="M204" i="5" s="1"/>
  <c r="M203" i="5" s="1"/>
  <c r="M202" i="5" s="1"/>
  <c r="M201" i="5" s="1"/>
  <c r="M200" i="5" s="1"/>
  <c r="M199" i="5" s="1"/>
  <c r="M198" i="5" s="1"/>
  <c r="M197" i="5" s="1"/>
  <c r="M196" i="5" s="1"/>
  <c r="M195" i="5" s="1"/>
  <c r="M194" i="5" s="1"/>
  <c r="M193" i="5" s="1"/>
  <c r="M192" i="5" s="1"/>
  <c r="M191" i="5" s="1"/>
  <c r="M190" i="5" s="1"/>
  <c r="M189" i="5" s="1"/>
  <c r="M188" i="5" s="1"/>
  <c r="M187" i="5" s="1"/>
  <c r="M186" i="5" s="1"/>
  <c r="M185" i="5" s="1"/>
  <c r="M184" i="5" s="1"/>
  <c r="M183" i="5" s="1"/>
  <c r="M182" i="5" s="1"/>
  <c r="M181" i="5" s="1"/>
  <c r="M180" i="5" s="1"/>
  <c r="M179" i="5" s="1"/>
  <c r="M178" i="5" s="1"/>
  <c r="M177" i="5" s="1"/>
  <c r="M176" i="5" s="1"/>
  <c r="M175" i="5" s="1"/>
  <c r="M174" i="5" s="1"/>
  <c r="M173" i="5" s="1"/>
  <c r="M172" i="5" s="1"/>
  <c r="M171" i="5" s="1"/>
  <c r="M170" i="5" s="1"/>
  <c r="M169" i="5" s="1"/>
  <c r="M168" i="5" s="1"/>
  <c r="M167" i="5" s="1"/>
  <c r="M166" i="5" s="1"/>
  <c r="M165" i="5" s="1"/>
  <c r="M164" i="5" s="1"/>
  <c r="M163" i="5" s="1"/>
  <c r="M162" i="5" s="1"/>
  <c r="M161" i="5" s="1"/>
  <c r="M160" i="5" s="1"/>
  <c r="M159" i="5" s="1"/>
  <c r="M158" i="5" s="1"/>
  <c r="M157" i="5" s="1"/>
  <c r="M156" i="5" s="1"/>
  <c r="M155" i="5" s="1"/>
  <c r="M154" i="5" s="1"/>
  <c r="M153" i="5" s="1"/>
  <c r="M152" i="5" s="1"/>
  <c r="M151" i="5" s="1"/>
  <c r="M150" i="5" s="1"/>
  <c r="M149" i="5" s="1"/>
  <c r="M148" i="5" s="1"/>
  <c r="M147" i="5" s="1"/>
  <c r="M146" i="5" s="1"/>
  <c r="M145" i="5" s="1"/>
  <c r="M144" i="5" s="1"/>
  <c r="M143" i="5" s="1"/>
  <c r="M142" i="5" s="1"/>
  <c r="M141" i="5" s="1"/>
  <c r="M140" i="5" s="1"/>
  <c r="M139" i="5" s="1"/>
  <c r="M138" i="5" s="1"/>
  <c r="M137" i="5" s="1"/>
  <c r="M136" i="5" s="1"/>
  <c r="M135" i="5" s="1"/>
  <c r="M134" i="5" s="1"/>
  <c r="M133" i="5" s="1"/>
  <c r="M132" i="5" s="1"/>
  <c r="M131" i="5" s="1"/>
  <c r="M130" i="5" s="1"/>
  <c r="M129" i="5" s="1"/>
  <c r="M128" i="5" s="1"/>
  <c r="M127" i="5" s="1"/>
  <c r="M126" i="5" s="1"/>
  <c r="M125" i="5" s="1"/>
  <c r="M124" i="5" s="1"/>
  <c r="M123" i="5" s="1"/>
  <c r="M122" i="5" s="1"/>
  <c r="M121" i="5" s="1"/>
  <c r="M120" i="5" s="1"/>
  <c r="M119" i="5" s="1"/>
  <c r="M118" i="5" s="1"/>
  <c r="M117" i="5" s="1"/>
  <c r="M116" i="5" s="1"/>
  <c r="M115" i="5" s="1"/>
  <c r="M114" i="5" s="1"/>
  <c r="M113" i="5" s="1"/>
  <c r="M112" i="5" s="1"/>
  <c r="M111" i="5" s="1"/>
  <c r="M110" i="5" s="1"/>
  <c r="M109" i="5" s="1"/>
  <c r="M108" i="5" s="1"/>
  <c r="M107" i="5" s="1"/>
  <c r="M106" i="5" s="1"/>
  <c r="M105" i="5" s="1"/>
  <c r="M104" i="5" s="1"/>
  <c r="M103" i="5" s="1"/>
  <c r="M102" i="5" s="1"/>
  <c r="M101" i="5" s="1"/>
  <c r="M100" i="5" s="1"/>
  <c r="M99" i="5" s="1"/>
  <c r="M98" i="5" s="1"/>
  <c r="M97" i="5" s="1"/>
  <c r="M96" i="5" s="1"/>
  <c r="M95" i="5" s="1"/>
  <c r="M94" i="5" s="1"/>
  <c r="M93" i="5" s="1"/>
  <c r="M92" i="5" s="1"/>
  <c r="M91" i="5" s="1"/>
  <c r="M90" i="5" s="1"/>
  <c r="M89" i="5" s="1"/>
  <c r="M88" i="5" s="1"/>
  <c r="M87" i="5" s="1"/>
  <c r="M86" i="5" s="1"/>
  <c r="M85" i="5" s="1"/>
  <c r="M84" i="5" s="1"/>
  <c r="M83" i="5" s="1"/>
  <c r="M82" i="5" s="1"/>
  <c r="M81" i="5" s="1"/>
  <c r="M80" i="5" s="1"/>
  <c r="M79" i="5" s="1"/>
  <c r="M78" i="5" s="1"/>
  <c r="M77" i="5" s="1"/>
  <c r="M76" i="5" s="1"/>
  <c r="M75" i="5" s="1"/>
  <c r="M74" i="5" s="1"/>
  <c r="M73" i="5" s="1"/>
  <c r="M72" i="5" s="1"/>
  <c r="M71" i="5" s="1"/>
  <c r="M70" i="5" s="1"/>
  <c r="M69" i="5" s="1"/>
  <c r="M68" i="5" s="1"/>
  <c r="M67" i="5" s="1"/>
  <c r="M66" i="5" s="1"/>
  <c r="M65" i="5" s="1"/>
  <c r="M64" i="5" s="1"/>
  <c r="M63" i="5" s="1"/>
  <c r="M62" i="5" s="1"/>
  <c r="M61" i="5" s="1"/>
  <c r="M60" i="5" s="1"/>
  <c r="M59" i="5" s="1"/>
  <c r="M58" i="5" s="1"/>
  <c r="M57" i="5" s="1"/>
  <c r="M56" i="5" s="1"/>
  <c r="M55" i="5" s="1"/>
  <c r="M54" i="5" s="1"/>
  <c r="M53" i="5" s="1"/>
  <c r="M52" i="5" s="1"/>
  <c r="M51" i="5" s="1"/>
  <c r="M50" i="5" s="1"/>
  <c r="M49" i="5" s="1"/>
  <c r="M48" i="5" s="1"/>
  <c r="M47" i="5" s="1"/>
  <c r="M46" i="5" s="1"/>
  <c r="M45" i="5" s="1"/>
  <c r="M44" i="5" s="1"/>
  <c r="M43" i="5" s="1"/>
  <c r="M42" i="5" s="1"/>
  <c r="M41" i="5" s="1"/>
  <c r="M40" i="5" s="1"/>
  <c r="M39" i="5" s="1"/>
  <c r="M38" i="5" s="1"/>
  <c r="M37" i="5" s="1"/>
  <c r="M36" i="5" s="1"/>
  <c r="M35" i="5" s="1"/>
  <c r="M34" i="5" s="1"/>
  <c r="M33" i="5" s="1"/>
  <c r="M32" i="5" s="1"/>
  <c r="M31" i="5" s="1"/>
  <c r="M30" i="5" s="1"/>
  <c r="M29" i="5" s="1"/>
  <c r="M28" i="5" s="1"/>
  <c r="M27" i="5" s="1"/>
  <c r="M26" i="5" s="1"/>
  <c r="M25" i="5" s="1"/>
  <c r="M24" i="5" s="1"/>
  <c r="M23" i="5" s="1"/>
  <c r="M22" i="5" s="1"/>
  <c r="M21" i="5" s="1"/>
  <c r="M20" i="5" s="1"/>
  <c r="M19" i="5" s="1"/>
  <c r="M18" i="5" s="1"/>
  <c r="M17" i="5" s="1"/>
  <c r="M16" i="5" s="1"/>
  <c r="M15" i="5" s="1"/>
  <c r="M14" i="5" s="1"/>
  <c r="M13" i="5" s="1"/>
  <c r="M12" i="5" s="1"/>
  <c r="M11" i="5" s="1"/>
  <c r="M10" i="5" s="1"/>
  <c r="M9" i="5" s="1"/>
  <c r="M8" i="5" s="1"/>
  <c r="M7" i="5" s="1"/>
  <c r="M6" i="5" s="1"/>
  <c r="M5" i="5" s="1"/>
  <c r="M4" i="5" s="1"/>
  <c r="M377" i="5"/>
  <c r="M378" i="5" s="1"/>
  <c r="M379" i="5" s="1"/>
  <c r="M380" i="5" s="1"/>
  <c r="M381" i="5" s="1"/>
  <c r="M382" i="5" s="1"/>
  <c r="M383" i="5" s="1"/>
  <c r="M384" i="5" s="1"/>
  <c r="M385" i="5" s="1"/>
  <c r="M386" i="5" s="1"/>
  <c r="M387" i="5" s="1"/>
  <c r="M388" i="5" s="1"/>
  <c r="M389" i="5" s="1"/>
  <c r="M390" i="5" s="1"/>
  <c r="M391" i="5" s="1"/>
  <c r="M392" i="5" s="1"/>
  <c r="M393" i="5" s="1"/>
  <c r="M394" i="5" s="1"/>
  <c r="M395" i="5" s="1"/>
  <c r="M396" i="5" s="1"/>
  <c r="M397" i="5" s="1"/>
  <c r="M398" i="5" s="1"/>
  <c r="M399" i="5" s="1"/>
  <c r="M400" i="5" s="1"/>
  <c r="M401" i="5" s="1"/>
  <c r="M402" i="5" s="1"/>
  <c r="M403" i="5" s="1"/>
  <c r="M404" i="5" s="1"/>
  <c r="M405" i="5" s="1"/>
  <c r="M406" i="5" s="1"/>
  <c r="M407" i="5" s="1"/>
  <c r="M408" i="5" s="1"/>
  <c r="M409" i="5" s="1"/>
  <c r="M410" i="5" s="1"/>
  <c r="M411" i="5" s="1"/>
  <c r="M412" i="5" s="1"/>
  <c r="M413" i="5" s="1"/>
  <c r="M414" i="5" s="1"/>
  <c r="M415" i="5" s="1"/>
  <c r="M416" i="5" s="1"/>
  <c r="M417" i="5" s="1"/>
  <c r="M418" i="5" s="1"/>
  <c r="M419" i="5" s="1"/>
  <c r="M420" i="5" s="1"/>
  <c r="M421" i="5" s="1"/>
  <c r="M422" i="5" s="1"/>
  <c r="M423" i="5" s="1"/>
  <c r="M424" i="5" s="1"/>
  <c r="M425" i="5" s="1"/>
  <c r="M426" i="5" s="1"/>
  <c r="M427" i="5" s="1"/>
  <c r="M428" i="5" s="1"/>
  <c r="M429" i="5" s="1"/>
  <c r="M430" i="5" s="1"/>
  <c r="M431" i="5" s="1"/>
  <c r="M432" i="5" s="1"/>
  <c r="M433" i="5" s="1"/>
  <c r="M434" i="5" s="1"/>
  <c r="M435" i="5" s="1"/>
  <c r="M436" i="5" s="1"/>
  <c r="M437" i="5" s="1"/>
  <c r="M438" i="5" s="1"/>
  <c r="M439" i="5" s="1"/>
  <c r="M440" i="5" s="1"/>
  <c r="M441" i="5" s="1"/>
  <c r="M442" i="5" s="1"/>
  <c r="M443" i="5" s="1"/>
  <c r="M444" i="5" s="1"/>
  <c r="M445" i="5" s="1"/>
  <c r="M446" i="5" s="1"/>
  <c r="M447" i="5" s="1"/>
  <c r="M448" i="5" s="1"/>
  <c r="M449" i="5" s="1"/>
  <c r="M450" i="5" s="1"/>
  <c r="M451" i="5" s="1"/>
  <c r="M452" i="5" s="1"/>
  <c r="M453" i="5" s="1"/>
  <c r="M454" i="5" s="1"/>
  <c r="M455" i="5" s="1"/>
  <c r="M456" i="5" s="1"/>
  <c r="M457" i="5" s="1"/>
  <c r="M458" i="5" s="1"/>
  <c r="M459" i="5" s="1"/>
  <c r="M460" i="5" s="1"/>
  <c r="M461" i="5" s="1"/>
  <c r="M462" i="5" s="1"/>
  <c r="M463" i="5" s="1"/>
  <c r="M464" i="5" s="1"/>
  <c r="M465" i="5" s="1"/>
  <c r="M466" i="5" s="1"/>
  <c r="M467" i="5" s="1"/>
  <c r="M468" i="5" s="1"/>
  <c r="M469" i="5" s="1"/>
  <c r="M470" i="5" s="1"/>
  <c r="M471" i="5" s="1"/>
  <c r="M472" i="5" s="1"/>
  <c r="M473" i="5" s="1"/>
  <c r="M474" i="5" s="1"/>
  <c r="M475" i="5" s="1"/>
  <c r="M476" i="5" s="1"/>
  <c r="M477" i="5" s="1"/>
  <c r="M478" i="5" s="1"/>
  <c r="M479" i="5" s="1"/>
  <c r="M480" i="5" s="1"/>
  <c r="M481" i="5" s="1"/>
  <c r="M482" i="5" s="1"/>
  <c r="M483" i="5" s="1"/>
  <c r="M484" i="5" s="1"/>
  <c r="M485" i="5" s="1"/>
  <c r="M486" i="5" s="1"/>
  <c r="M487" i="5" s="1"/>
  <c r="M488" i="5" s="1"/>
  <c r="M489" i="5" s="1"/>
  <c r="M490" i="5" s="1"/>
  <c r="M491" i="5" s="1"/>
  <c r="M492" i="5" s="1"/>
  <c r="M493" i="5" s="1"/>
  <c r="M494" i="5" s="1"/>
  <c r="M495" i="5" s="1"/>
  <c r="M496" i="5" s="1"/>
  <c r="M497" i="5" s="1"/>
  <c r="M498" i="5" s="1"/>
  <c r="M499" i="5" s="1"/>
  <c r="M500" i="5" s="1"/>
  <c r="M501" i="5" s="1"/>
  <c r="M502" i="5" s="1"/>
  <c r="M503" i="5" s="1"/>
  <c r="M504" i="5" s="1"/>
  <c r="M505" i="5" s="1"/>
  <c r="M506" i="5" s="1"/>
  <c r="M507" i="5" s="1"/>
  <c r="M508" i="5" s="1"/>
  <c r="M509" i="5" s="1"/>
  <c r="M510" i="5" s="1"/>
  <c r="M511" i="5" s="1"/>
  <c r="M512" i="5" s="1"/>
  <c r="M513" i="5" s="1"/>
  <c r="M514" i="5" s="1"/>
  <c r="M515" i="5" s="1"/>
  <c r="M516" i="5" s="1"/>
  <c r="M517" i="5" s="1"/>
  <c r="M518" i="5" s="1"/>
  <c r="M519" i="5" s="1"/>
  <c r="M520" i="5" s="1"/>
  <c r="M521" i="5" s="1"/>
  <c r="M522" i="5" s="1"/>
  <c r="M523" i="5" s="1"/>
  <c r="M524" i="5" s="1"/>
  <c r="M525" i="5" s="1"/>
  <c r="M526" i="5" s="1"/>
  <c r="M527" i="5" s="1"/>
  <c r="M528" i="5" s="1"/>
  <c r="M529" i="5" s="1"/>
  <c r="M530" i="5" s="1"/>
  <c r="M531" i="5" s="1"/>
  <c r="M532" i="5" s="1"/>
  <c r="M533" i="5" s="1"/>
  <c r="M534" i="5" s="1"/>
  <c r="M535" i="5" s="1"/>
  <c r="M536" i="5" s="1"/>
  <c r="M537" i="5" s="1"/>
  <c r="M538" i="5" s="1"/>
  <c r="M539" i="5" s="1"/>
  <c r="M540" i="5" s="1"/>
  <c r="M541" i="5" s="1"/>
  <c r="M542" i="5" s="1"/>
  <c r="M543" i="5" s="1"/>
  <c r="M544" i="5" s="1"/>
  <c r="M545" i="5" s="1"/>
  <c r="M546" i="5" s="1"/>
  <c r="M547" i="5" s="1"/>
  <c r="M548" i="5" s="1"/>
  <c r="M549" i="5" s="1"/>
  <c r="M550" i="5" s="1"/>
  <c r="M551" i="5" s="1"/>
  <c r="M552" i="5" s="1"/>
  <c r="M553" i="5" s="1"/>
  <c r="M554" i="5" s="1"/>
  <c r="M555" i="5" s="1"/>
  <c r="M556" i="5" s="1"/>
  <c r="M557" i="5" s="1"/>
  <c r="M558" i="5" s="1"/>
  <c r="M559" i="5" s="1"/>
  <c r="M560" i="5" s="1"/>
  <c r="M561" i="5" s="1"/>
  <c r="M562" i="5" s="1"/>
  <c r="M563" i="5" s="1"/>
  <c r="M564" i="5" s="1"/>
  <c r="M565" i="5" s="1"/>
  <c r="M566" i="5" s="1"/>
  <c r="M567" i="5" s="1"/>
  <c r="M568" i="5" s="1"/>
  <c r="M569" i="5" s="1"/>
  <c r="M570" i="5" s="1"/>
  <c r="M571" i="5" s="1"/>
  <c r="M572" i="5" s="1"/>
  <c r="M573" i="5" s="1"/>
  <c r="M574" i="5" s="1"/>
  <c r="M575" i="5" s="1"/>
  <c r="M576" i="5" s="1"/>
  <c r="M577" i="5" s="1"/>
  <c r="M578" i="5" s="1"/>
  <c r="M579" i="5" s="1"/>
  <c r="M580" i="5" s="1"/>
  <c r="M581" i="5" s="1"/>
  <c r="M582" i="5" s="1"/>
  <c r="M583" i="5" s="1"/>
  <c r="M584" i="5" s="1"/>
  <c r="M585" i="5" s="1"/>
  <c r="M586" i="5" s="1"/>
  <c r="M587" i="5" s="1"/>
  <c r="M588" i="5" s="1"/>
  <c r="M589" i="5" s="1"/>
  <c r="M590" i="5" s="1"/>
  <c r="M591" i="5" s="1"/>
  <c r="M592" i="5" s="1"/>
  <c r="M593" i="5" s="1"/>
  <c r="M594" i="5" s="1"/>
  <c r="M595" i="5" s="1"/>
  <c r="M596" i="5" s="1"/>
  <c r="M597" i="5" s="1"/>
  <c r="M598" i="5" s="1"/>
  <c r="M599" i="5" s="1"/>
  <c r="M600" i="5" s="1"/>
  <c r="M601" i="5" s="1"/>
  <c r="M602" i="5" s="1"/>
  <c r="M603" i="5" s="1"/>
  <c r="M604" i="5" s="1"/>
  <c r="M605" i="5" s="1"/>
  <c r="M606" i="5" s="1"/>
  <c r="M607" i="5" s="1"/>
  <c r="M608" i="5" s="1"/>
  <c r="M609" i="5" s="1"/>
  <c r="M610" i="5" s="1"/>
  <c r="M611" i="5" s="1"/>
  <c r="M612" i="5" s="1"/>
  <c r="M613" i="5" s="1"/>
  <c r="M614" i="5" s="1"/>
  <c r="M615" i="5" s="1"/>
  <c r="M616" i="5" s="1"/>
  <c r="M617" i="5" s="1"/>
  <c r="M618" i="5" s="1"/>
  <c r="M619" i="5" s="1"/>
  <c r="M620" i="5" s="1"/>
  <c r="M621" i="5" s="1"/>
  <c r="M622" i="5" s="1"/>
  <c r="M623" i="5" s="1"/>
  <c r="M624" i="5" s="1"/>
  <c r="M625" i="5" s="1"/>
  <c r="M626" i="5" s="1"/>
  <c r="M627" i="5" s="1"/>
  <c r="M628" i="5" s="1"/>
  <c r="M629" i="5" s="1"/>
  <c r="M630" i="5" s="1"/>
  <c r="M631" i="5" s="1"/>
  <c r="M632" i="5" s="1"/>
  <c r="M633" i="5" s="1"/>
  <c r="M634" i="5" s="1"/>
  <c r="M635" i="5" s="1"/>
  <c r="M636" i="5" s="1"/>
  <c r="M637" i="5" s="1"/>
  <c r="M638" i="5" s="1"/>
  <c r="M639" i="5" s="1"/>
  <c r="M640" i="5" s="1"/>
  <c r="M641" i="5" s="1"/>
  <c r="M642" i="5" s="1"/>
  <c r="M643" i="5" s="1"/>
  <c r="M644" i="5" s="1"/>
  <c r="M645" i="5" s="1"/>
  <c r="M646" i="5" s="1"/>
  <c r="M647" i="5" s="1"/>
  <c r="M648" i="5" s="1"/>
  <c r="M649" i="5" s="1"/>
  <c r="M650" i="5" s="1"/>
  <c r="M651" i="5" s="1"/>
  <c r="M652" i="5" s="1"/>
  <c r="M653" i="5" s="1"/>
  <c r="M654" i="5" s="1"/>
  <c r="M655" i="5" s="1"/>
  <c r="M656" i="5" s="1"/>
  <c r="M657" i="5" s="1"/>
  <c r="M658" i="5" s="1"/>
  <c r="M659" i="5" s="1"/>
  <c r="M660" i="5" s="1"/>
  <c r="M661" i="5" s="1"/>
  <c r="M662" i="5" s="1"/>
  <c r="M663" i="5" s="1"/>
  <c r="M664" i="5" s="1"/>
  <c r="M665" i="5" s="1"/>
  <c r="M666" i="5" s="1"/>
  <c r="M667" i="5" s="1"/>
  <c r="M668" i="5" s="1"/>
  <c r="M669" i="5" s="1"/>
  <c r="M670" i="5" s="1"/>
  <c r="M671" i="5" s="1"/>
  <c r="M672" i="5" s="1"/>
  <c r="M673" i="5" s="1"/>
  <c r="M674" i="5" s="1"/>
  <c r="M675" i="5" s="1"/>
  <c r="M676" i="5" s="1"/>
  <c r="M677" i="5" s="1"/>
  <c r="M678" i="5" s="1"/>
  <c r="M679" i="5" s="1"/>
  <c r="M680" i="5" s="1"/>
  <c r="M681" i="5" s="1"/>
  <c r="M682" i="5" s="1"/>
  <c r="M683" i="5" s="1"/>
  <c r="M684" i="5" s="1"/>
  <c r="M685" i="5" s="1"/>
  <c r="M686" i="5" s="1"/>
  <c r="M687" i="5" s="1"/>
  <c r="M688" i="5" s="1"/>
  <c r="M689" i="5" s="1"/>
  <c r="M690" i="5" s="1"/>
  <c r="M691" i="5" s="1"/>
  <c r="M692" i="5" s="1"/>
  <c r="M693" i="5" s="1"/>
  <c r="M694" i="5" s="1"/>
  <c r="M695" i="5" s="1"/>
  <c r="M696" i="5" s="1"/>
  <c r="M697" i="5" s="1"/>
  <c r="M698" i="5" s="1"/>
  <c r="M699" i="5" s="1"/>
  <c r="M700" i="5" s="1"/>
  <c r="M701" i="5" s="1"/>
  <c r="M702" i="5" s="1"/>
  <c r="M703" i="5" s="1"/>
  <c r="M704" i="5" s="1"/>
  <c r="M705" i="5" s="1"/>
  <c r="M706" i="5" s="1"/>
  <c r="M707" i="5" s="1"/>
  <c r="M708" i="5" s="1"/>
  <c r="M709" i="5" s="1"/>
  <c r="M710" i="5" s="1"/>
  <c r="M711" i="5" s="1"/>
  <c r="M712" i="5" s="1"/>
  <c r="M713" i="5" s="1"/>
  <c r="M714" i="5" s="1"/>
  <c r="M715" i="5" s="1"/>
  <c r="M716" i="5" s="1"/>
  <c r="M717" i="5" s="1"/>
  <c r="M718" i="5" s="1"/>
  <c r="M719" i="5" s="1"/>
  <c r="M720" i="5" s="1"/>
  <c r="M721" i="5" s="1"/>
  <c r="M722" i="5" s="1"/>
  <c r="M723" i="5" s="1"/>
  <c r="M724" i="5" s="1"/>
  <c r="M725" i="5" s="1"/>
  <c r="M726" i="5" s="1"/>
  <c r="M727" i="5" s="1"/>
  <c r="M728" i="5" s="1"/>
  <c r="M729" i="5" s="1"/>
  <c r="M730" i="5" s="1"/>
  <c r="M731" i="5" s="1"/>
  <c r="M732" i="5" s="1"/>
  <c r="M733" i="5" s="1"/>
  <c r="M734" i="5" s="1"/>
  <c r="M735" i="5" s="1"/>
  <c r="M736" i="5" s="1"/>
  <c r="M737" i="5" s="1"/>
  <c r="M738" i="5" s="1"/>
  <c r="M739" i="5" s="1"/>
  <c r="M740" i="5" s="1"/>
  <c r="M741" i="5" s="1"/>
  <c r="M742" i="5" s="1"/>
  <c r="M743" i="5" s="1"/>
  <c r="M744" i="5" s="1"/>
  <c r="M745" i="5" s="1"/>
  <c r="M746" i="5" s="1"/>
  <c r="M747" i="5" s="1"/>
  <c r="M748" i="5" s="1"/>
  <c r="M749" i="5" s="1"/>
  <c r="M750" i="5" s="1"/>
  <c r="M751" i="5" s="1"/>
  <c r="M752" i="5" s="1"/>
  <c r="M753" i="5" s="1"/>
  <c r="M754" i="5" s="1"/>
  <c r="M755" i="5" s="1"/>
  <c r="M756" i="5" s="1"/>
  <c r="M757" i="5" s="1"/>
  <c r="M758" i="5" s="1"/>
  <c r="M759" i="5" s="1"/>
  <c r="M760" i="5" s="1"/>
  <c r="M761" i="5" s="1"/>
  <c r="M762" i="5" s="1"/>
  <c r="M763" i="5" s="1"/>
  <c r="M764" i="5" s="1"/>
  <c r="M765" i="5" s="1"/>
  <c r="M766" i="5" s="1"/>
  <c r="M767" i="5" s="1"/>
  <c r="M768" i="5" s="1"/>
  <c r="M769" i="5" s="1"/>
  <c r="M770" i="5" s="1"/>
  <c r="M771" i="5" s="1"/>
  <c r="M772" i="5" s="1"/>
  <c r="M773" i="5" s="1"/>
  <c r="M774" i="5" s="1"/>
  <c r="M775" i="5" s="1"/>
  <c r="M776" i="5" s="1"/>
  <c r="M777" i="5" s="1"/>
  <c r="M778" i="5" s="1"/>
  <c r="M779" i="5" s="1"/>
  <c r="M780" i="5" s="1"/>
  <c r="M781" i="5" s="1"/>
  <c r="M782" i="5" s="1"/>
  <c r="M783" i="5" s="1"/>
  <c r="M784" i="5" s="1"/>
  <c r="M785" i="5" s="1"/>
  <c r="M786" i="5" s="1"/>
  <c r="M787" i="5" s="1"/>
  <c r="M788" i="5" s="1"/>
  <c r="M789" i="5" s="1"/>
  <c r="M790" i="5" s="1"/>
  <c r="M791" i="5" s="1"/>
  <c r="M792" i="5" s="1"/>
  <c r="M793" i="5" s="1"/>
  <c r="M794" i="5" s="1"/>
  <c r="M795" i="5" s="1"/>
  <c r="M796" i="5" s="1"/>
  <c r="M797" i="5" s="1"/>
  <c r="M798" i="5" s="1"/>
  <c r="M799" i="5" s="1"/>
  <c r="M800" i="5" s="1"/>
  <c r="M801" i="5" s="1"/>
  <c r="M802" i="5" s="1"/>
  <c r="M803" i="5" s="1"/>
  <c r="M804" i="5" s="1"/>
  <c r="M805" i="5" s="1"/>
  <c r="M806" i="5" s="1"/>
  <c r="M807" i="5" s="1"/>
  <c r="M808" i="5" s="1"/>
  <c r="M809" i="5" s="1"/>
  <c r="M810" i="5" s="1"/>
  <c r="M811" i="5" s="1"/>
  <c r="M812" i="5" s="1"/>
  <c r="M813" i="5" s="1"/>
  <c r="M814" i="5" s="1"/>
  <c r="M815" i="5" s="1"/>
  <c r="M816" i="5" s="1"/>
  <c r="M817" i="5" s="1"/>
  <c r="M818" i="5" s="1"/>
  <c r="M819" i="5" s="1"/>
  <c r="M820" i="5" s="1"/>
  <c r="M821" i="5" s="1"/>
  <c r="M822" i="5" s="1"/>
  <c r="M823" i="5" s="1"/>
  <c r="M824" i="5" s="1"/>
  <c r="M825" i="5" s="1"/>
  <c r="M826" i="5" s="1"/>
  <c r="M827" i="5" s="1"/>
  <c r="M828" i="5" s="1"/>
  <c r="M829" i="5" s="1"/>
  <c r="M830" i="5" s="1"/>
  <c r="M831" i="5" s="1"/>
  <c r="M832" i="5" s="1"/>
  <c r="M833" i="5" s="1"/>
  <c r="M834" i="5" s="1"/>
  <c r="M835" i="5" s="1"/>
  <c r="M836" i="5" s="1"/>
  <c r="M837" i="5" s="1"/>
  <c r="M838" i="5" s="1"/>
  <c r="M839" i="5" s="1"/>
  <c r="M840" i="5" s="1"/>
  <c r="M841" i="5" s="1"/>
  <c r="M842" i="5" s="1"/>
  <c r="M843" i="5" s="1"/>
  <c r="M844" i="5" s="1"/>
  <c r="M845" i="5" s="1"/>
  <c r="M846" i="5" s="1"/>
  <c r="M847" i="5" s="1"/>
  <c r="M848" i="5" s="1"/>
  <c r="M849" i="5" s="1"/>
  <c r="M850" i="5" s="1"/>
  <c r="M851" i="5" s="1"/>
  <c r="M852" i="5" s="1"/>
  <c r="M853" i="5" s="1"/>
  <c r="M854" i="5" s="1"/>
  <c r="M855" i="5" s="1"/>
  <c r="M856" i="5" s="1"/>
  <c r="M857" i="5" s="1"/>
  <c r="M858" i="5" s="1"/>
  <c r="M859" i="5" s="1"/>
  <c r="M860" i="5" s="1"/>
  <c r="M861" i="5" s="1"/>
  <c r="M862" i="5" s="1"/>
  <c r="M863" i="5" s="1"/>
  <c r="M864" i="5" s="1"/>
  <c r="M865" i="5" s="1"/>
  <c r="M866" i="5" s="1"/>
  <c r="M867" i="5" s="1"/>
  <c r="M868" i="5" s="1"/>
  <c r="M869" i="5" s="1"/>
  <c r="M870" i="5" s="1"/>
  <c r="M871" i="5" s="1"/>
  <c r="M872" i="5" s="1"/>
  <c r="M873" i="5" s="1"/>
  <c r="M874" i="5" s="1"/>
  <c r="M875" i="5" s="1"/>
  <c r="M876" i="5" s="1"/>
  <c r="M877" i="5" s="1"/>
  <c r="M878" i="5" s="1"/>
  <c r="M879" i="5" s="1"/>
  <c r="M880" i="5" s="1"/>
  <c r="M881" i="5" s="1"/>
  <c r="M882" i="5" s="1"/>
  <c r="M883" i="5" s="1"/>
  <c r="M884" i="5" s="1"/>
  <c r="M885" i="5" s="1"/>
  <c r="M886" i="5" s="1"/>
  <c r="M887" i="5" s="1"/>
  <c r="M888" i="5" s="1"/>
  <c r="M889" i="5" s="1"/>
  <c r="M890" i="5" s="1"/>
  <c r="M891" i="5" s="1"/>
  <c r="M892" i="5" s="1"/>
  <c r="M893" i="5" s="1"/>
  <c r="M894" i="5" s="1"/>
  <c r="M895" i="5" s="1"/>
  <c r="M896" i="5" s="1"/>
  <c r="M897" i="5" s="1"/>
  <c r="M898" i="5" s="1"/>
  <c r="M899" i="5" s="1"/>
  <c r="M900" i="5" s="1"/>
  <c r="M901" i="5" s="1"/>
  <c r="M902" i="5" s="1"/>
  <c r="M903" i="5" s="1"/>
  <c r="M904" i="5" s="1"/>
  <c r="M905" i="5" s="1"/>
  <c r="M906" i="5" s="1"/>
  <c r="M907" i="5" s="1"/>
  <c r="M908" i="5" s="1"/>
  <c r="M909" i="5" s="1"/>
  <c r="M910" i="5" s="1"/>
  <c r="M911" i="5" s="1"/>
  <c r="M912" i="5" s="1"/>
  <c r="M913" i="5" s="1"/>
  <c r="M914" i="5" s="1"/>
  <c r="M915" i="5" s="1"/>
  <c r="M916" i="5" s="1"/>
  <c r="M917" i="5" s="1"/>
  <c r="M918" i="5" s="1"/>
  <c r="M919" i="5" s="1"/>
  <c r="M920" i="5" s="1"/>
  <c r="M921" i="5" s="1"/>
  <c r="M922" i="5" s="1"/>
  <c r="M923" i="5" s="1"/>
  <c r="M924" i="5" s="1"/>
  <c r="M925" i="5" s="1"/>
  <c r="M926" i="5" s="1"/>
  <c r="M927" i="5" s="1"/>
  <c r="M928" i="5" s="1"/>
  <c r="M929" i="5" s="1"/>
  <c r="M930" i="5" s="1"/>
  <c r="M931" i="5" s="1"/>
  <c r="M932" i="5" s="1"/>
  <c r="M933" i="5" s="1"/>
  <c r="M934" i="5" s="1"/>
  <c r="M935" i="5" s="1"/>
  <c r="M936" i="5" s="1"/>
  <c r="M937" i="5" s="1"/>
  <c r="M938" i="5" s="1"/>
  <c r="M939" i="5" s="1"/>
  <c r="M940" i="5" s="1"/>
  <c r="M941" i="5" s="1"/>
  <c r="M942" i="5" s="1"/>
  <c r="M943" i="5" s="1"/>
  <c r="M944" i="5" s="1"/>
  <c r="M945" i="5" s="1"/>
  <c r="M946" i="5" s="1"/>
  <c r="M947" i="5" s="1"/>
  <c r="M948" i="5" s="1"/>
  <c r="M949" i="5" s="1"/>
  <c r="M950" i="5" s="1"/>
  <c r="M951" i="5" s="1"/>
  <c r="M952" i="5" s="1"/>
  <c r="M953" i="5" s="1"/>
  <c r="M954" i="5" s="1"/>
  <c r="M955" i="5" s="1"/>
  <c r="M956" i="5" s="1"/>
  <c r="M957" i="5" s="1"/>
  <c r="M958" i="5" s="1"/>
  <c r="M959" i="5" s="1"/>
  <c r="M960" i="5" s="1"/>
  <c r="M961" i="5" s="1"/>
  <c r="M962" i="5" s="1"/>
  <c r="M963" i="5" s="1"/>
  <c r="M964" i="5" s="1"/>
  <c r="M965" i="5" s="1"/>
  <c r="M966" i="5" s="1"/>
  <c r="M967" i="5" s="1"/>
  <c r="M968" i="5" s="1"/>
  <c r="M969" i="5" s="1"/>
  <c r="M970" i="5" s="1"/>
  <c r="M971" i="5" s="1"/>
  <c r="M972" i="5" s="1"/>
  <c r="M973" i="5" s="1"/>
  <c r="M974" i="5" s="1"/>
  <c r="M975" i="5" s="1"/>
  <c r="M976" i="5" s="1"/>
  <c r="O367" i="5"/>
  <c r="O371" i="5"/>
  <c r="O375" i="5"/>
  <c r="K42" i="4"/>
  <c r="J42" i="4"/>
  <c r="K41" i="4"/>
  <c r="J41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M4" i="4"/>
  <c r="L4" i="4"/>
  <c r="O6" i="4" s="1"/>
  <c r="K1" i="4"/>
  <c r="J1" i="4"/>
  <c r="K392" i="3"/>
  <c r="J392" i="3"/>
  <c r="L392" i="3" s="1"/>
  <c r="K391" i="3"/>
  <c r="L391" i="3" s="1"/>
  <c r="J391" i="3"/>
  <c r="K390" i="3"/>
  <c r="J390" i="3"/>
  <c r="G378" i="3"/>
  <c r="G377" i="3"/>
  <c r="F375" i="3"/>
  <c r="G326" i="3"/>
  <c r="K325" i="3"/>
  <c r="J325" i="3"/>
  <c r="G325" i="3"/>
  <c r="K324" i="3"/>
  <c r="J324" i="3"/>
  <c r="G324" i="3"/>
  <c r="K323" i="3"/>
  <c r="J323" i="3"/>
  <c r="L323" i="3" s="1"/>
  <c r="F323" i="3"/>
  <c r="G323" i="3" s="1"/>
  <c r="AN50" i="3"/>
  <c r="AA50" i="3"/>
  <c r="W50" i="3"/>
  <c r="O50" i="3"/>
  <c r="AN49" i="3"/>
  <c r="W49" i="3"/>
  <c r="O49" i="3"/>
  <c r="AO46" i="3"/>
  <c r="AG46" i="3"/>
  <c r="AB46" i="3"/>
  <c r="X46" i="3"/>
  <c r="Y46" i="3" s="1"/>
  <c r="Q46" i="3"/>
  <c r="O46" i="3"/>
  <c r="K46" i="3"/>
  <c r="H46" i="3"/>
  <c r="AO45" i="3"/>
  <c r="AG45" i="3"/>
  <c r="AB45" i="3"/>
  <c r="X45" i="3"/>
  <c r="O45" i="3"/>
  <c r="H45" i="3"/>
  <c r="AO44" i="3"/>
  <c r="AG44" i="3"/>
  <c r="AB44" i="3"/>
  <c r="X44" i="3"/>
  <c r="AN44" i="3" s="1"/>
  <c r="O44" i="3"/>
  <c r="H44" i="3"/>
  <c r="AO43" i="3"/>
  <c r="AG43" i="3"/>
  <c r="AB43" i="3"/>
  <c r="X43" i="3"/>
  <c r="B43" i="3"/>
  <c r="O43" i="3"/>
  <c r="H43" i="3"/>
  <c r="AO42" i="3"/>
  <c r="AG42" i="3"/>
  <c r="AB42" i="3"/>
  <c r="X42" i="3"/>
  <c r="S42" i="3"/>
  <c r="O42" i="3"/>
  <c r="H42" i="3"/>
  <c r="AO41" i="3"/>
  <c r="AG41" i="3"/>
  <c r="AB41" i="3"/>
  <c r="X41" i="3"/>
  <c r="B41" i="3" s="1"/>
  <c r="O41" i="3"/>
  <c r="H41" i="3"/>
  <c r="AO40" i="3"/>
  <c r="AG40" i="3"/>
  <c r="AB40" i="3"/>
  <c r="X40" i="3"/>
  <c r="O40" i="3"/>
  <c r="K40" i="3"/>
  <c r="H40" i="3"/>
  <c r="AO39" i="3"/>
  <c r="AG39" i="3"/>
  <c r="AB39" i="3"/>
  <c r="X39" i="3"/>
  <c r="Y39" i="3" s="1"/>
  <c r="O39" i="3"/>
  <c r="H39" i="3"/>
  <c r="AO38" i="3"/>
  <c r="AG38" i="3"/>
  <c r="AB38" i="3"/>
  <c r="X38" i="3"/>
  <c r="O38" i="3"/>
  <c r="H38" i="3"/>
  <c r="AO37" i="3"/>
  <c r="AG37" i="3"/>
  <c r="AB37" i="3"/>
  <c r="X37" i="3"/>
  <c r="B37" i="3"/>
  <c r="O37" i="3"/>
  <c r="H37" i="3"/>
  <c r="AO36" i="3"/>
  <c r="AG36" i="3"/>
  <c r="AB36" i="3"/>
  <c r="X36" i="3"/>
  <c r="AN36" i="3" s="1"/>
  <c r="O36" i="3"/>
  <c r="H36" i="3"/>
  <c r="AO35" i="3"/>
  <c r="AG35" i="3"/>
  <c r="AB35" i="3"/>
  <c r="X35" i="3"/>
  <c r="B35" i="3"/>
  <c r="O35" i="3"/>
  <c r="H35" i="3"/>
  <c r="AO34" i="3"/>
  <c r="AG34" i="3"/>
  <c r="AB34" i="3"/>
  <c r="X34" i="3"/>
  <c r="AN34" i="3" s="1"/>
  <c r="O34" i="3"/>
  <c r="H34" i="3"/>
  <c r="AO33" i="3"/>
  <c r="AG33" i="3"/>
  <c r="AB33" i="3"/>
  <c r="X33" i="3"/>
  <c r="W33" i="3"/>
  <c r="O33" i="3"/>
  <c r="H33" i="3"/>
  <c r="AO32" i="3"/>
  <c r="AG32" i="3"/>
  <c r="AB32" i="3"/>
  <c r="X32" i="3"/>
  <c r="B32" i="3" s="1"/>
  <c r="W32" i="3"/>
  <c r="S32" i="3"/>
  <c r="O32" i="3"/>
  <c r="Q32" i="3"/>
  <c r="H32" i="3"/>
  <c r="AO31" i="3"/>
  <c r="AG31" i="3"/>
  <c r="AB31" i="3"/>
  <c r="X31" i="3"/>
  <c r="AN31" i="3" s="1"/>
  <c r="W31" i="3"/>
  <c r="O31" i="3"/>
  <c r="H31" i="3"/>
  <c r="AY30" i="3"/>
  <c r="AO30" i="3"/>
  <c r="AG30" i="3"/>
  <c r="AB30" i="3"/>
  <c r="X30" i="3"/>
  <c r="AN30" i="3" s="1"/>
  <c r="W30" i="3"/>
  <c r="O30" i="3"/>
  <c r="H30" i="3"/>
  <c r="AY29" i="3"/>
  <c r="AO29" i="3"/>
  <c r="AG29" i="3"/>
  <c r="AB29" i="3"/>
  <c r="X29" i="3"/>
  <c r="W29" i="3"/>
  <c r="S29" i="3"/>
  <c r="O29" i="3"/>
  <c r="H29" i="3"/>
  <c r="AY28" i="3"/>
  <c r="AO28" i="3"/>
  <c r="AG28" i="3"/>
  <c r="AB28" i="3"/>
  <c r="X28" i="3"/>
  <c r="B28" i="3" s="1"/>
  <c r="W28" i="3"/>
  <c r="O28" i="3"/>
  <c r="H28" i="3"/>
  <c r="AY27" i="3"/>
  <c r="AO27" i="3"/>
  <c r="AG27" i="3"/>
  <c r="AB27" i="3"/>
  <c r="X27" i="3"/>
  <c r="W27" i="3"/>
  <c r="O27" i="3"/>
  <c r="H27" i="3"/>
  <c r="AY26" i="3"/>
  <c r="AO26" i="3"/>
  <c r="AG26" i="3"/>
  <c r="AB26" i="3"/>
  <c r="X26" i="3"/>
  <c r="AN26" i="3" s="1"/>
  <c r="W26" i="3"/>
  <c r="O26" i="3"/>
  <c r="Q26" i="3"/>
  <c r="H26" i="3"/>
  <c r="AY25" i="3"/>
  <c r="AO25" i="3"/>
  <c r="AG25" i="3"/>
  <c r="AB25" i="3"/>
  <c r="X25" i="3"/>
  <c r="W25" i="3"/>
  <c r="O25" i="3"/>
  <c r="H25" i="3"/>
  <c r="AY24" i="3"/>
  <c r="AO24" i="3"/>
  <c r="AG24" i="3"/>
  <c r="AB24" i="3"/>
  <c r="X24" i="3"/>
  <c r="W24" i="3"/>
  <c r="B24" i="3"/>
  <c r="O24" i="3"/>
  <c r="H24" i="3"/>
  <c r="AY23" i="3"/>
  <c r="AO23" i="3"/>
  <c r="AG23" i="3"/>
  <c r="AB23" i="3"/>
  <c r="X23" i="3"/>
  <c r="W23" i="3"/>
  <c r="O23" i="3"/>
  <c r="H23" i="3"/>
  <c r="AY22" i="3"/>
  <c r="BA22" i="3" s="1"/>
  <c r="AO22" i="3"/>
  <c r="AG22" i="3"/>
  <c r="AB22" i="3"/>
  <c r="X22" i="3"/>
  <c r="Y22" i="3" s="1"/>
  <c r="W22" i="3"/>
  <c r="O22" i="3"/>
  <c r="H22" i="3"/>
  <c r="AY21" i="3"/>
  <c r="AO21" i="3"/>
  <c r="AB21" i="3"/>
  <c r="X21" i="3"/>
  <c r="W21" i="3"/>
  <c r="O21" i="3"/>
  <c r="H21" i="3"/>
  <c r="AY20" i="3"/>
  <c r="AG21" i="3"/>
  <c r="W20" i="3"/>
  <c r="O20" i="3"/>
  <c r="H20" i="3"/>
  <c r="AY19" i="3"/>
  <c r="W19" i="3"/>
  <c r="O19" i="3"/>
  <c r="H19" i="3"/>
  <c r="AY18" i="3"/>
  <c r="W18" i="3"/>
  <c r="O18" i="3"/>
  <c r="H18" i="3"/>
  <c r="AY17" i="3"/>
  <c r="W17" i="3"/>
  <c r="O17" i="3"/>
  <c r="H17" i="3"/>
  <c r="AY16" i="3"/>
  <c r="W16" i="3"/>
  <c r="O16" i="3"/>
  <c r="H16" i="3"/>
  <c r="AY15" i="3"/>
  <c r="W15" i="3"/>
  <c r="O15" i="3"/>
  <c r="H15" i="3"/>
  <c r="AY14" i="3"/>
  <c r="AN14" i="3"/>
  <c r="W14" i="3"/>
  <c r="B14" i="3"/>
  <c r="O14" i="3"/>
  <c r="H14" i="3"/>
  <c r="AY13" i="3"/>
  <c r="AN13" i="3"/>
  <c r="Y13" i="3"/>
  <c r="W13" i="3"/>
  <c r="S13" i="3"/>
  <c r="Q13" i="3"/>
  <c r="O13" i="3"/>
  <c r="K13" i="3"/>
  <c r="H13" i="3"/>
  <c r="B13" i="3"/>
  <c r="AY12" i="3"/>
  <c r="AN12" i="3"/>
  <c r="Y12" i="3"/>
  <c r="W12" i="3"/>
  <c r="S12" i="3"/>
  <c r="Q12" i="3"/>
  <c r="O12" i="3"/>
  <c r="K12" i="3"/>
  <c r="H12" i="3"/>
  <c r="B12" i="3"/>
  <c r="AY11" i="3"/>
  <c r="AN11" i="3"/>
  <c r="Y11" i="3"/>
  <c r="W11" i="3"/>
  <c r="S11" i="3"/>
  <c r="Q11" i="3"/>
  <c r="O11" i="3"/>
  <c r="K11" i="3"/>
  <c r="H11" i="3"/>
  <c r="B11" i="3"/>
  <c r="AY10" i="3"/>
  <c r="AN10" i="3"/>
  <c r="Y10" i="3"/>
  <c r="W10" i="3"/>
  <c r="S10" i="3"/>
  <c r="Q10" i="3"/>
  <c r="O10" i="3"/>
  <c r="K10" i="3"/>
  <c r="H10" i="3"/>
  <c r="B10" i="3"/>
  <c r="AN9" i="3"/>
  <c r="Y9" i="3"/>
  <c r="W9" i="3"/>
  <c r="S9" i="3"/>
  <c r="Q9" i="3"/>
  <c r="O9" i="3"/>
  <c r="K9" i="3"/>
  <c r="H9" i="3"/>
  <c r="B9" i="3"/>
  <c r="AN8" i="3"/>
  <c r="Y8" i="3"/>
  <c r="W8" i="3"/>
  <c r="S8" i="3"/>
  <c r="Q8" i="3"/>
  <c r="O8" i="3"/>
  <c r="K8" i="3"/>
  <c r="H8" i="3"/>
  <c r="B8" i="3"/>
  <c r="AN7" i="3"/>
  <c r="X7" i="3" s="1"/>
  <c r="Y7" i="3" s="1"/>
  <c r="W7" i="3"/>
  <c r="S7" i="3"/>
  <c r="Q7" i="3"/>
  <c r="O7" i="3"/>
  <c r="K7" i="3"/>
  <c r="H7" i="3"/>
  <c r="B7" i="3"/>
  <c r="BB6" i="3"/>
  <c r="BB7" i="3" s="1"/>
  <c r="BB8" i="3" s="1"/>
  <c r="BB9" i="3" s="1"/>
  <c r="BB10" i="3" s="1"/>
  <c r="BB11" i="3" s="1"/>
  <c r="BB12" i="3" s="1"/>
  <c r="BB13" i="3" s="1"/>
  <c r="BB14" i="3" s="1"/>
  <c r="BB15" i="3" s="1"/>
  <c r="BB16" i="3" s="1"/>
  <c r="BB17" i="3" s="1"/>
  <c r="BB18" i="3" s="1"/>
  <c r="BB19" i="3" s="1"/>
  <c r="BB20" i="3" s="1"/>
  <c r="BB21" i="3" s="1"/>
  <c r="BB22" i="3" s="1"/>
  <c r="BB23" i="3" s="1"/>
  <c r="BB24" i="3" s="1"/>
  <c r="BB25" i="3" s="1"/>
  <c r="BB26" i="3" s="1"/>
  <c r="BB27" i="3" s="1"/>
  <c r="BB28" i="3" s="1"/>
  <c r="BB29" i="3" s="1"/>
  <c r="BB30" i="3" s="1"/>
  <c r="AP6" i="3"/>
  <c r="AN6" i="3"/>
  <c r="X6" i="3" s="1"/>
  <c r="W6" i="3"/>
  <c r="U6" i="3"/>
  <c r="S6" i="3"/>
  <c r="V6" i="3" s="1"/>
  <c r="R6" i="3"/>
  <c r="Q6" i="3"/>
  <c r="O6" i="3"/>
  <c r="M6" i="3"/>
  <c r="K6" i="3"/>
  <c r="N6" i="3" s="1"/>
  <c r="J6" i="3"/>
  <c r="H6" i="3"/>
  <c r="F6" i="3"/>
  <c r="D6" i="3"/>
  <c r="BC5" i="3"/>
  <c r="W5" i="3"/>
  <c r="S5" i="3"/>
  <c r="Q5" i="3"/>
  <c r="O5" i="3"/>
  <c r="K5" i="3"/>
  <c r="H5" i="3"/>
  <c r="W4" i="3"/>
  <c r="O4" i="3"/>
  <c r="H4" i="3"/>
  <c r="AO3" i="3"/>
  <c r="AP3" i="3" s="1"/>
  <c r="C16" i="2"/>
  <c r="A92" i="1"/>
  <c r="A91" i="1"/>
  <c r="A90" i="1"/>
  <c r="A89" i="1"/>
  <c r="A88" i="1"/>
  <c r="A87" i="1"/>
  <c r="A86" i="1"/>
  <c r="A85" i="1"/>
  <c r="A84" i="1"/>
  <c r="A83" i="1"/>
  <c r="A82" i="1"/>
  <c r="A81" i="1"/>
  <c r="F70" i="1"/>
  <c r="E70" i="1"/>
  <c r="D70" i="1"/>
  <c r="C70" i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F47" i="1"/>
  <c r="E47" i="1"/>
  <c r="D47" i="1"/>
  <c r="C47" i="1"/>
  <c r="A32" i="1"/>
  <c r="A31" i="1"/>
  <c r="A79" i="1" s="1"/>
  <c r="A30" i="1"/>
  <c r="A29" i="1"/>
  <c r="A28" i="1"/>
  <c r="A27" i="1"/>
  <c r="A26" i="1"/>
  <c r="A74" i="1" s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E4" i="1"/>
  <c r="E49" i="1" s="1"/>
  <c r="D4" i="1"/>
  <c r="D49" i="1" s="1"/>
  <c r="B4" i="1"/>
  <c r="B49" i="1" s="1"/>
  <c r="A4" i="1"/>
  <c r="H3" i="1"/>
  <c r="G3" i="1"/>
  <c r="F3" i="1"/>
  <c r="F48" i="1" s="1"/>
  <c r="E3" i="1"/>
  <c r="E48" i="1" s="1"/>
  <c r="D3" i="1"/>
  <c r="D48" i="1" s="1"/>
  <c r="C3" i="1"/>
  <c r="C48" i="1" s="1"/>
  <c r="B3" i="1"/>
  <c r="B48" i="1" s="1"/>
  <c r="A3" i="1"/>
  <c r="B2" i="1"/>
  <c r="B47" i="1" s="1"/>
  <c r="AN22" i="3" l="1"/>
  <c r="O9" i="4"/>
  <c r="L325" i="3"/>
  <c r="BA11" i="3"/>
  <c r="Q15" i="3"/>
  <c r="AQ6" i="3"/>
  <c r="N7" i="3"/>
  <c r="AG15" i="3"/>
  <c r="Q24" i="3"/>
  <c r="S24" i="3"/>
  <c r="Y25" i="3"/>
  <c r="Y30" i="3"/>
  <c r="BA30" i="3"/>
  <c r="Q31" i="3"/>
  <c r="K35" i="3"/>
  <c r="K37" i="3"/>
  <c r="Q43" i="3"/>
  <c r="Y44" i="3"/>
  <c r="M41" i="4"/>
  <c r="C4" i="1"/>
  <c r="C49" i="1" s="1"/>
  <c r="B13" i="2"/>
  <c r="L50" i="3"/>
  <c r="B8" i="2"/>
  <c r="D16" i="2" s="1"/>
  <c r="Q16" i="3"/>
  <c r="X3" i="3"/>
  <c r="K24" i="3"/>
  <c r="S26" i="3"/>
  <c r="BA26" i="3"/>
  <c r="Q30" i="3"/>
  <c r="B33" i="3"/>
  <c r="Y34" i="3"/>
  <c r="Q39" i="3"/>
  <c r="AN39" i="3"/>
  <c r="Q40" i="3"/>
  <c r="S40" i="3"/>
  <c r="Q41" i="3"/>
  <c r="Q44" i="3"/>
  <c r="S45" i="3"/>
  <c r="L324" i="3"/>
  <c r="O7" i="4"/>
  <c r="AQ7" i="3"/>
  <c r="S15" i="3"/>
  <c r="Q28" i="3"/>
  <c r="K33" i="3"/>
  <c r="Q35" i="3"/>
  <c r="S35" i="3"/>
  <c r="Q37" i="3"/>
  <c r="S37" i="3"/>
  <c r="L390" i="3"/>
  <c r="O5" i="4"/>
  <c r="O8" i="4"/>
  <c r="B9" i="2"/>
  <c r="B33" i="2" s="1"/>
  <c r="B25" i="3"/>
  <c r="Q25" i="3"/>
  <c r="S25" i="3"/>
  <c r="Q27" i="3"/>
  <c r="B29" i="3"/>
  <c r="Q29" i="3"/>
  <c r="K32" i="3"/>
  <c r="Q33" i="3"/>
  <c r="S33" i="3"/>
  <c r="Q34" i="3"/>
  <c r="K41" i="3"/>
  <c r="S41" i="3"/>
  <c r="B42" i="3"/>
  <c r="Q42" i="3"/>
  <c r="S43" i="3"/>
  <c r="K45" i="3"/>
  <c r="B11" i="2"/>
  <c r="AG16" i="3"/>
  <c r="AA16" i="3" s="1"/>
  <c r="AO16" i="3" s="1"/>
  <c r="F9" i="2"/>
  <c r="AG18" i="3"/>
  <c r="AA18" i="3" s="1"/>
  <c r="AO18" i="3" s="1"/>
  <c r="K19" i="3"/>
  <c r="AG20" i="3"/>
  <c r="AA20" i="3" s="1"/>
  <c r="AO20" i="3" s="1"/>
  <c r="K21" i="3"/>
  <c r="K25" i="3"/>
  <c r="S28" i="3"/>
  <c r="S30" i="3"/>
  <c r="S38" i="3"/>
  <c r="K43" i="3"/>
  <c r="F11" i="2"/>
  <c r="C19" i="2" s="1"/>
  <c r="Y38" i="3"/>
  <c r="C9" i="2"/>
  <c r="S17" i="3"/>
  <c r="S19" i="3"/>
  <c r="S21" i="3"/>
  <c r="C8" i="2"/>
  <c r="C13" i="2"/>
  <c r="B26" i="2"/>
  <c r="AG17" i="3"/>
  <c r="AA17" i="3" s="1"/>
  <c r="AO17" i="3" s="1"/>
  <c r="K18" i="3"/>
  <c r="AG19" i="3"/>
  <c r="K20" i="3"/>
  <c r="Y37" i="3"/>
  <c r="C11" i="2"/>
  <c r="S18" i="3"/>
  <c r="S20" i="3"/>
  <c r="Y26" i="3"/>
  <c r="K28" i="3"/>
  <c r="K29" i="3"/>
  <c r="B38" i="3"/>
  <c r="Q38" i="3"/>
  <c r="K42" i="3"/>
  <c r="AK49" i="3"/>
  <c r="O369" i="5"/>
  <c r="O368" i="5"/>
  <c r="O364" i="5"/>
  <c r="L374" i="5"/>
  <c r="N375" i="5"/>
  <c r="L378" i="5"/>
  <c r="N377" i="5"/>
  <c r="L41" i="4"/>
  <c r="O3" i="4"/>
  <c r="M1" i="4"/>
  <c r="O4" i="4"/>
  <c r="L1" i="4"/>
  <c r="B70" i="1"/>
  <c r="V7" i="3"/>
  <c r="BA16" i="3"/>
  <c r="AA15" i="3"/>
  <c r="AO15" i="3" s="1"/>
  <c r="AF15" i="3"/>
  <c r="K22" i="3"/>
  <c r="B22" i="3"/>
  <c r="Q22" i="3"/>
  <c r="S23" i="3"/>
  <c r="B23" i="3"/>
  <c r="Y6" i="3"/>
  <c r="U7" i="3"/>
  <c r="A73" i="1"/>
  <c r="AR6" i="3"/>
  <c r="AT50" i="3"/>
  <c r="AT49" i="3"/>
  <c r="S36" i="3"/>
  <c r="Y36" i="3"/>
  <c r="J7" i="3"/>
  <c r="AG50" i="3"/>
  <c r="AL48" i="3"/>
  <c r="AL50" i="3"/>
  <c r="A71" i="1"/>
  <c r="AM6" i="3"/>
  <c r="K17" i="3"/>
  <c r="Q17" i="3"/>
  <c r="BA19" i="3"/>
  <c r="A75" i="1"/>
  <c r="A76" i="1"/>
  <c r="A77" i="1"/>
  <c r="BA13" i="3"/>
  <c r="E49" i="3"/>
  <c r="E50" i="3"/>
  <c r="K15" i="3"/>
  <c r="C17" i="2"/>
  <c r="B6" i="3"/>
  <c r="I50" i="3"/>
  <c r="I49" i="3"/>
  <c r="BA20" i="3"/>
  <c r="BA21" i="3"/>
  <c r="AN23" i="3"/>
  <c r="Y23" i="3"/>
  <c r="K26" i="3"/>
  <c r="B26" i="3"/>
  <c r="S27" i="3"/>
  <c r="S31" i="3"/>
  <c r="A72" i="1"/>
  <c r="A78" i="1"/>
  <c r="A80" i="1"/>
  <c r="BC6" i="3"/>
  <c r="AP7" i="3"/>
  <c r="BA12" i="3"/>
  <c r="Q14" i="3"/>
  <c r="BA14" i="3"/>
  <c r="AH15" i="3"/>
  <c r="AE15" i="3" s="1"/>
  <c r="S16" i="3"/>
  <c r="Y31" i="3"/>
  <c r="C50" i="3"/>
  <c r="C49" i="3"/>
  <c r="P49" i="3"/>
  <c r="P50" i="3"/>
  <c r="T50" i="3"/>
  <c r="T49" i="3"/>
  <c r="BA17" i="3"/>
  <c r="AA19" i="3"/>
  <c r="AO19" i="3" s="1"/>
  <c r="BA24" i="3"/>
  <c r="AN27" i="3"/>
  <c r="Y27" i="3"/>
  <c r="K30" i="3"/>
  <c r="B30" i="3"/>
  <c r="AN40" i="3"/>
  <c r="Y40" i="3"/>
  <c r="AN41" i="3"/>
  <c r="Y41" i="3"/>
  <c r="AN42" i="3"/>
  <c r="Y42" i="3"/>
  <c r="AN43" i="3"/>
  <c r="Y43" i="3"/>
  <c r="F7" i="3"/>
  <c r="M7" i="3"/>
  <c r="N8" i="3" s="1"/>
  <c r="R7" i="3"/>
  <c r="Y14" i="3"/>
  <c r="AL49" i="3"/>
  <c r="BA15" i="3"/>
  <c r="AH16" i="3"/>
  <c r="AH17" i="3" s="1"/>
  <c r="K16" i="3"/>
  <c r="BA18" i="3"/>
  <c r="BA28" i="3"/>
  <c r="S34" i="3"/>
  <c r="D7" i="3"/>
  <c r="K14" i="3"/>
  <c r="S14" i="3"/>
  <c r="AJ49" i="3"/>
  <c r="Q23" i="3"/>
  <c r="Q36" i="3"/>
  <c r="L49" i="3"/>
  <c r="K44" i="3"/>
  <c r="Y45" i="3"/>
  <c r="AN45" i="3"/>
  <c r="Q18" i="3"/>
  <c r="Q19" i="3"/>
  <c r="Q20" i="3"/>
  <c r="Q21" i="3"/>
  <c r="Y21" i="3"/>
  <c r="AN21" i="3"/>
  <c r="K23" i="3"/>
  <c r="AN25" i="3"/>
  <c r="BA25" i="3"/>
  <c r="B27" i="3"/>
  <c r="K27" i="3"/>
  <c r="Y29" i="3"/>
  <c r="AN29" i="3"/>
  <c r="BA29" i="3"/>
  <c r="B31" i="3"/>
  <c r="K31" i="3"/>
  <c r="Y32" i="3"/>
  <c r="AN32" i="3"/>
  <c r="B34" i="3"/>
  <c r="K34" i="3"/>
  <c r="B36" i="3"/>
  <c r="K36" i="3"/>
  <c r="AN37" i="3"/>
  <c r="B45" i="3"/>
  <c r="Q45" i="3"/>
  <c r="B40" i="3"/>
  <c r="S44" i="3"/>
  <c r="B44" i="3"/>
  <c r="S22" i="3"/>
  <c r="Y24" i="3"/>
  <c r="AN24" i="3"/>
  <c r="Y28" i="3"/>
  <c r="AN28" i="3"/>
  <c r="Y33" i="3"/>
  <c r="AN33" i="3"/>
  <c r="Y35" i="3"/>
  <c r="AN35" i="3"/>
  <c r="K38" i="3"/>
  <c r="AN38" i="3"/>
  <c r="S39" i="3"/>
  <c r="B21" i="3"/>
  <c r="BA23" i="3"/>
  <c r="BA27" i="3"/>
  <c r="B39" i="3"/>
  <c r="K39" i="3"/>
  <c r="D17" i="2" l="1"/>
  <c r="E8" i="2"/>
  <c r="B16" i="2" s="1"/>
  <c r="D19" i="2"/>
  <c r="AF16" i="3"/>
  <c r="AF17" i="3" s="1"/>
  <c r="AF18" i="3" s="1"/>
  <c r="AF19" i="3" s="1"/>
  <c r="AF20" i="3" s="1"/>
  <c r="AF21" i="3" s="1"/>
  <c r="AF22" i="3" s="1"/>
  <c r="AF23" i="3" s="1"/>
  <c r="AF24" i="3" s="1"/>
  <c r="AF25" i="3" s="1"/>
  <c r="AF26" i="3" s="1"/>
  <c r="AF27" i="3" s="1"/>
  <c r="AF28" i="3" s="1"/>
  <c r="AF29" i="3" s="1"/>
  <c r="AF30" i="3" s="1"/>
  <c r="AF31" i="3" s="1"/>
  <c r="AF32" i="3" s="1"/>
  <c r="AF33" i="3" s="1"/>
  <c r="AF34" i="3" s="1"/>
  <c r="AF35" i="3" s="1"/>
  <c r="AF36" i="3" s="1"/>
  <c r="AF37" i="3" s="1"/>
  <c r="AF38" i="3" s="1"/>
  <c r="AF39" i="3" s="1"/>
  <c r="AF40" i="3" s="1"/>
  <c r="AF41" i="3" s="1"/>
  <c r="AF42" i="3" s="1"/>
  <c r="AF43" i="3" s="1"/>
  <c r="AF44" i="3" s="1"/>
  <c r="AF45" i="3" s="1"/>
  <c r="AF46" i="3" s="1"/>
  <c r="B32" i="2"/>
  <c r="AG49" i="3"/>
  <c r="Q49" i="3"/>
  <c r="Q50" i="3"/>
  <c r="F10" i="2"/>
  <c r="C18" i="2" s="1"/>
  <c r="K49" i="3"/>
  <c r="O366" i="5"/>
  <c r="O365" i="5"/>
  <c r="O361" i="5"/>
  <c r="N378" i="5"/>
  <c r="L379" i="5"/>
  <c r="L373" i="5"/>
  <c r="N374" i="5"/>
  <c r="D33" i="2"/>
  <c r="F8" i="3"/>
  <c r="C5" i="1"/>
  <c r="C50" i="1" s="1"/>
  <c r="AH18" i="3"/>
  <c r="R8" i="3"/>
  <c r="E5" i="1"/>
  <c r="E50" i="1" s="1"/>
  <c r="AP8" i="3"/>
  <c r="BC7" i="3"/>
  <c r="J8" i="3"/>
  <c r="D5" i="1"/>
  <c r="D50" i="1" s="1"/>
  <c r="B35" i="2"/>
  <c r="D35" i="2" s="1"/>
  <c r="E11" i="2"/>
  <c r="B19" i="2" s="1"/>
  <c r="AO50" i="3"/>
  <c r="AK50" i="3"/>
  <c r="AO49" i="3"/>
  <c r="K50" i="3"/>
  <c r="AE16" i="3"/>
  <c r="M8" i="3"/>
  <c r="D8" i="3"/>
  <c r="B5" i="1"/>
  <c r="B50" i="1" s="1"/>
  <c r="C32" i="2"/>
  <c r="B21" i="2"/>
  <c r="F4" i="1"/>
  <c r="F49" i="1" s="1"/>
  <c r="S50" i="3"/>
  <c r="E9" i="2"/>
  <c r="B17" i="2" s="1"/>
  <c r="AM7" i="3"/>
  <c r="AQ8" i="3"/>
  <c r="B22" i="2"/>
  <c r="C33" i="2"/>
  <c r="B24" i="2"/>
  <c r="C35" i="2"/>
  <c r="V8" i="3"/>
  <c r="U8" i="3"/>
  <c r="S49" i="3"/>
  <c r="AR7" i="3"/>
  <c r="AE17" i="3" l="1"/>
  <c r="N379" i="5"/>
  <c r="L380" i="5"/>
  <c r="O363" i="5"/>
  <c r="O362" i="5"/>
  <c r="O358" i="5"/>
  <c r="L372" i="5"/>
  <c r="N373" i="5"/>
  <c r="AP9" i="3"/>
  <c r="BC8" i="3"/>
  <c r="AQ9" i="3"/>
  <c r="F9" i="3"/>
  <c r="C6" i="1"/>
  <c r="C51" i="1" s="1"/>
  <c r="B6" i="1"/>
  <c r="B51" i="1" s="1"/>
  <c r="D9" i="3"/>
  <c r="M9" i="3"/>
  <c r="N9" i="3"/>
  <c r="AR8" i="3"/>
  <c r="R9" i="3"/>
  <c r="E6" i="1"/>
  <c r="E51" i="1" s="1"/>
  <c r="U9" i="3"/>
  <c r="V9" i="3"/>
  <c r="AM8" i="3"/>
  <c r="F5" i="1"/>
  <c r="F50" i="1" s="1"/>
  <c r="J9" i="3"/>
  <c r="D6" i="1"/>
  <c r="D51" i="1" s="1"/>
  <c r="AE18" i="3"/>
  <c r="AH19" i="3"/>
  <c r="N380" i="5" l="1"/>
  <c r="L381" i="5"/>
  <c r="O360" i="5"/>
  <c r="O359" i="5"/>
  <c r="O355" i="5"/>
  <c r="L371" i="5"/>
  <c r="N372" i="5"/>
  <c r="J10" i="3"/>
  <c r="D7" i="1"/>
  <c r="D52" i="1" s="1"/>
  <c r="AM9" i="3"/>
  <c r="F6" i="1"/>
  <c r="F51" i="1" s="1"/>
  <c r="E7" i="1"/>
  <c r="E52" i="1" s="1"/>
  <c r="R10" i="3"/>
  <c r="F10" i="3"/>
  <c r="C7" i="1"/>
  <c r="C52" i="1" s="1"/>
  <c r="AQ10" i="3"/>
  <c r="BC9" i="3"/>
  <c r="AP10" i="3"/>
  <c r="U10" i="3"/>
  <c r="V10" i="3"/>
  <c r="N10" i="3"/>
  <c r="M10" i="3"/>
  <c r="D10" i="3"/>
  <c r="B7" i="1"/>
  <c r="B52" i="1" s="1"/>
  <c r="AE19" i="3"/>
  <c r="AH20" i="3"/>
  <c r="AR9" i="3"/>
  <c r="O356" i="5" l="1"/>
  <c r="O352" i="5"/>
  <c r="O357" i="5"/>
  <c r="L370" i="5"/>
  <c r="N371" i="5"/>
  <c r="L382" i="5"/>
  <c r="N381" i="5"/>
  <c r="F11" i="3"/>
  <c r="C8" i="1"/>
  <c r="C53" i="1" s="1"/>
  <c r="R11" i="3"/>
  <c r="E8" i="1"/>
  <c r="E53" i="1" s="1"/>
  <c r="AM10" i="3"/>
  <c r="F7" i="1"/>
  <c r="F52" i="1" s="1"/>
  <c r="AR10" i="3"/>
  <c r="J11" i="3"/>
  <c r="D8" i="1"/>
  <c r="D53" i="1" s="1"/>
  <c r="D11" i="3"/>
  <c r="B8" i="1"/>
  <c r="B53" i="1" s="1"/>
  <c r="AE20" i="3"/>
  <c r="AH21" i="3"/>
  <c r="M11" i="3"/>
  <c r="N11" i="3"/>
  <c r="V11" i="3"/>
  <c r="U11" i="3"/>
  <c r="AP11" i="3"/>
  <c r="AQ1" i="3" s="1"/>
  <c r="BC10" i="3"/>
  <c r="AX10" i="3"/>
  <c r="AQ11" i="3"/>
  <c r="L369" i="5" l="1"/>
  <c r="N370" i="5"/>
  <c r="O349" i="5"/>
  <c r="O353" i="5"/>
  <c r="O354" i="5"/>
  <c r="N382" i="5"/>
  <c r="L383" i="5"/>
  <c r="U12" i="3"/>
  <c r="V12" i="3"/>
  <c r="M12" i="3"/>
  <c r="N12" i="3"/>
  <c r="AR11" i="3"/>
  <c r="B9" i="1"/>
  <c r="B54" i="1" s="1"/>
  <c r="D12" i="3"/>
  <c r="J12" i="3"/>
  <c r="D9" i="1"/>
  <c r="D54" i="1" s="1"/>
  <c r="AP12" i="3"/>
  <c r="AX11" i="3"/>
  <c r="BC11" i="3"/>
  <c r="AQ12" i="3"/>
  <c r="AE21" i="3"/>
  <c r="AH22" i="3"/>
  <c r="AM11" i="3"/>
  <c r="F8" i="1"/>
  <c r="F53" i="1" s="1"/>
  <c r="F12" i="3"/>
  <c r="C9" i="1"/>
  <c r="C54" i="1" s="1"/>
  <c r="R12" i="3"/>
  <c r="E9" i="1"/>
  <c r="E54" i="1" s="1"/>
  <c r="O351" i="5" l="1"/>
  <c r="O350" i="5"/>
  <c r="O346" i="5"/>
  <c r="N383" i="5"/>
  <c r="L384" i="5"/>
  <c r="L368" i="5"/>
  <c r="N369" i="5"/>
  <c r="AQ13" i="3"/>
  <c r="BC12" i="3"/>
  <c r="AX12" i="3"/>
  <c r="AP13" i="3"/>
  <c r="D13" i="3"/>
  <c r="B10" i="1"/>
  <c r="B55" i="1" s="1"/>
  <c r="AH23" i="3"/>
  <c r="AE22" i="3"/>
  <c r="N13" i="3"/>
  <c r="M13" i="3"/>
  <c r="E10" i="1"/>
  <c r="E55" i="1" s="1"/>
  <c r="R13" i="3"/>
  <c r="F13" i="3"/>
  <c r="C10" i="1"/>
  <c r="C55" i="1" s="1"/>
  <c r="U13" i="3"/>
  <c r="V13" i="3"/>
  <c r="AM12" i="3"/>
  <c r="F9" i="1"/>
  <c r="F54" i="1" s="1"/>
  <c r="AR12" i="3"/>
  <c r="J13" i="3"/>
  <c r="D10" i="1"/>
  <c r="D55" i="1" s="1"/>
  <c r="L367" i="5" l="1"/>
  <c r="N368" i="5"/>
  <c r="O348" i="5"/>
  <c r="O347" i="5"/>
  <c r="O343" i="5"/>
  <c r="N384" i="5"/>
  <c r="L385" i="5"/>
  <c r="D11" i="1"/>
  <c r="D56" i="1" s="1"/>
  <c r="J14" i="3"/>
  <c r="R14" i="3"/>
  <c r="E11" i="1"/>
  <c r="E56" i="1" s="1"/>
  <c r="AE23" i="3"/>
  <c r="AH24" i="3"/>
  <c r="B11" i="1"/>
  <c r="B56" i="1" s="1"/>
  <c r="D14" i="3"/>
  <c r="AM13" i="3"/>
  <c r="F10" i="1"/>
  <c r="F55" i="1" s="1"/>
  <c r="AP14" i="3"/>
  <c r="AX13" i="3"/>
  <c r="BC13" i="3"/>
  <c r="AQ14" i="3"/>
  <c r="M14" i="3"/>
  <c r="N14" i="3"/>
  <c r="U14" i="3"/>
  <c r="V14" i="3"/>
  <c r="C11" i="1"/>
  <c r="C56" i="1" s="1"/>
  <c r="F14" i="3"/>
  <c r="AR13" i="3"/>
  <c r="O345" i="5" l="1"/>
  <c r="O344" i="5"/>
  <c r="O340" i="5"/>
  <c r="L366" i="5"/>
  <c r="N367" i="5"/>
  <c r="L386" i="5"/>
  <c r="N385" i="5"/>
  <c r="B12" i="1"/>
  <c r="B57" i="1" s="1"/>
  <c r="D15" i="3"/>
  <c r="M15" i="3"/>
  <c r="N15" i="3"/>
  <c r="R15" i="3"/>
  <c r="E12" i="1"/>
  <c r="E57" i="1" s="1"/>
  <c r="C12" i="1"/>
  <c r="C57" i="1" s="1"/>
  <c r="F15" i="3"/>
  <c r="AR14" i="3"/>
  <c r="BC14" i="3"/>
  <c r="AX14" i="3"/>
  <c r="AZ13" i="3" s="1"/>
  <c r="AP15" i="3"/>
  <c r="D12" i="1"/>
  <c r="D57" i="1" s="1"/>
  <c r="J15" i="3"/>
  <c r="V15" i="3"/>
  <c r="U15" i="3"/>
  <c r="AM14" i="3"/>
  <c r="F11" i="1"/>
  <c r="F56" i="1" s="1"/>
  <c r="AE24" i="3"/>
  <c r="AH25" i="3"/>
  <c r="N386" i="5" l="1"/>
  <c r="L387" i="5"/>
  <c r="L365" i="5"/>
  <c r="N366" i="5"/>
  <c r="O342" i="5"/>
  <c r="O341" i="5"/>
  <c r="O337" i="5"/>
  <c r="U16" i="3"/>
  <c r="V16" i="3"/>
  <c r="D13" i="1"/>
  <c r="D58" i="1" s="1"/>
  <c r="J16" i="3"/>
  <c r="AZ14" i="3"/>
  <c r="AZ10" i="3"/>
  <c r="AZ11" i="3"/>
  <c r="AZ12" i="3"/>
  <c r="AE25" i="3"/>
  <c r="AH26" i="3"/>
  <c r="R16" i="3"/>
  <c r="E13" i="1"/>
  <c r="E58" i="1" s="1"/>
  <c r="AX15" i="3"/>
  <c r="AZ15" i="3" s="1"/>
  <c r="BC15" i="3"/>
  <c r="AP16" i="3"/>
  <c r="F12" i="1"/>
  <c r="F57" i="1" s="1"/>
  <c r="C13" i="1"/>
  <c r="C58" i="1" s="1"/>
  <c r="F16" i="3"/>
  <c r="M16" i="3"/>
  <c r="N16" i="3"/>
  <c r="B13" i="1"/>
  <c r="B58" i="1" s="1"/>
  <c r="D16" i="3"/>
  <c r="O339" i="5" l="1"/>
  <c r="O338" i="5"/>
  <c r="O334" i="5"/>
  <c r="L364" i="5"/>
  <c r="N365" i="5"/>
  <c r="N387" i="5"/>
  <c r="L388" i="5"/>
  <c r="AH27" i="3"/>
  <c r="AE26" i="3"/>
  <c r="D14" i="1"/>
  <c r="D59" i="1" s="1"/>
  <c r="J17" i="3"/>
  <c r="V17" i="3"/>
  <c r="U17" i="3"/>
  <c r="B14" i="1"/>
  <c r="B59" i="1" s="1"/>
  <c r="D17" i="3"/>
  <c r="C14" i="1"/>
  <c r="C59" i="1" s="1"/>
  <c r="F17" i="3"/>
  <c r="M17" i="3"/>
  <c r="N17" i="3"/>
  <c r="R17" i="3"/>
  <c r="E14" i="1"/>
  <c r="E59" i="1" s="1"/>
  <c r="BC16" i="3"/>
  <c r="AX16" i="3"/>
  <c r="AZ16" i="3" s="1"/>
  <c r="AP17" i="3"/>
  <c r="N388" i="5" l="1"/>
  <c r="L389" i="5"/>
  <c r="O336" i="5"/>
  <c r="O335" i="5"/>
  <c r="O331" i="5"/>
  <c r="L363" i="5"/>
  <c r="N364" i="5"/>
  <c r="C15" i="1"/>
  <c r="C60" i="1" s="1"/>
  <c r="F18" i="3"/>
  <c r="AE27" i="3"/>
  <c r="AH28" i="3"/>
  <c r="R18" i="3"/>
  <c r="E15" i="1"/>
  <c r="E60" i="1" s="1"/>
  <c r="N18" i="3"/>
  <c r="M18" i="3"/>
  <c r="D15" i="1"/>
  <c r="D60" i="1" s="1"/>
  <c r="J18" i="3"/>
  <c r="AX17" i="3"/>
  <c r="AZ17" i="3" s="1"/>
  <c r="BC17" i="3"/>
  <c r="AP18" i="3"/>
  <c r="B15" i="1"/>
  <c r="B60" i="1" s="1"/>
  <c r="D18" i="3"/>
  <c r="V18" i="3"/>
  <c r="U18" i="3"/>
  <c r="L390" i="5" l="1"/>
  <c r="N389" i="5"/>
  <c r="L362" i="5"/>
  <c r="N363" i="5"/>
  <c r="O333" i="5"/>
  <c r="O332" i="5"/>
  <c r="O328" i="5"/>
  <c r="V19" i="3"/>
  <c r="U19" i="3"/>
  <c r="AE28" i="3"/>
  <c r="AH29" i="3"/>
  <c r="R19" i="3"/>
  <c r="E16" i="1"/>
  <c r="E61" i="1" s="1"/>
  <c r="C16" i="1"/>
  <c r="C61" i="1" s="1"/>
  <c r="F19" i="3"/>
  <c r="B16" i="1"/>
  <c r="B61" i="1" s="1"/>
  <c r="D19" i="3"/>
  <c r="AX18" i="3"/>
  <c r="AZ18" i="3" s="1"/>
  <c r="BC18" i="3"/>
  <c r="AP19" i="3"/>
  <c r="J19" i="3"/>
  <c r="D16" i="1"/>
  <c r="D61" i="1" s="1"/>
  <c r="N19" i="3"/>
  <c r="M19" i="3"/>
  <c r="N390" i="5" l="1"/>
  <c r="L391" i="5"/>
  <c r="O330" i="5"/>
  <c r="O329" i="5"/>
  <c r="O325" i="5"/>
  <c r="L361" i="5"/>
  <c r="N362" i="5"/>
  <c r="AX19" i="3"/>
  <c r="AZ19" i="3" s="1"/>
  <c r="BC19" i="3"/>
  <c r="AP20" i="3"/>
  <c r="V20" i="3"/>
  <c r="U20" i="3"/>
  <c r="J20" i="3"/>
  <c r="D17" i="1"/>
  <c r="D62" i="1" s="1"/>
  <c r="B17" i="1"/>
  <c r="B62" i="1" s="1"/>
  <c r="D20" i="3"/>
  <c r="N20" i="3"/>
  <c r="M20" i="3"/>
  <c r="AE29" i="3"/>
  <c r="AH30" i="3"/>
  <c r="C17" i="1"/>
  <c r="C62" i="1" s="1"/>
  <c r="F20" i="3"/>
  <c r="R20" i="3"/>
  <c r="E17" i="1"/>
  <c r="E62" i="1" s="1"/>
  <c r="O327" i="5" l="1"/>
  <c r="O326" i="5"/>
  <c r="O322" i="5"/>
  <c r="N391" i="5"/>
  <c r="L392" i="5"/>
  <c r="L360" i="5"/>
  <c r="N361" i="5"/>
  <c r="C18" i="1"/>
  <c r="C63" i="1" s="1"/>
  <c r="F21" i="3"/>
  <c r="R21" i="3"/>
  <c r="E18" i="1"/>
  <c r="E63" i="1" s="1"/>
  <c r="M21" i="3"/>
  <c r="N21" i="3"/>
  <c r="AX20" i="3"/>
  <c r="AZ20" i="3" s="1"/>
  <c r="BC20" i="3"/>
  <c r="AP21" i="3"/>
  <c r="AQ21" i="3"/>
  <c r="J21" i="3"/>
  <c r="D18" i="1"/>
  <c r="D63" i="1" s="1"/>
  <c r="AE30" i="3"/>
  <c r="AH31" i="3"/>
  <c r="D21" i="3"/>
  <c r="B18" i="1"/>
  <c r="B63" i="1" s="1"/>
  <c r="U21" i="3"/>
  <c r="V21" i="3"/>
  <c r="N392" i="5" l="1"/>
  <c r="L393" i="5"/>
  <c r="O324" i="5"/>
  <c r="O323" i="5"/>
  <c r="O319" i="5"/>
  <c r="L359" i="5"/>
  <c r="N360" i="5"/>
  <c r="BC21" i="3"/>
  <c r="AP22" i="3"/>
  <c r="AX21" i="3"/>
  <c r="AZ21" i="3" s="1"/>
  <c r="AQ22" i="3"/>
  <c r="E19" i="1"/>
  <c r="E64" i="1" s="1"/>
  <c r="R22" i="3"/>
  <c r="C19" i="1"/>
  <c r="C64" i="1" s="1"/>
  <c r="F22" i="3"/>
  <c r="AR21" i="3"/>
  <c r="D22" i="3"/>
  <c r="B19" i="1"/>
  <c r="B64" i="1" s="1"/>
  <c r="U22" i="3"/>
  <c r="V22" i="3"/>
  <c r="AE31" i="3"/>
  <c r="AH32" i="3"/>
  <c r="D19" i="1"/>
  <c r="D64" i="1" s="1"/>
  <c r="J22" i="3"/>
  <c r="M22" i="3"/>
  <c r="N22" i="3"/>
  <c r="L358" i="5" l="1"/>
  <c r="N359" i="5"/>
  <c r="L394" i="5"/>
  <c r="N393" i="5"/>
  <c r="O321" i="5"/>
  <c r="O320" i="5"/>
  <c r="O316" i="5"/>
  <c r="F23" i="3"/>
  <c r="C20" i="1"/>
  <c r="C65" i="1" s="1"/>
  <c r="E20" i="1"/>
  <c r="E65" i="1" s="1"/>
  <c r="R23" i="3"/>
  <c r="D20" i="1"/>
  <c r="D65" i="1" s="1"/>
  <c r="J23" i="3"/>
  <c r="AR22" i="3"/>
  <c r="AE32" i="3"/>
  <c r="AH33" i="3"/>
  <c r="B20" i="1"/>
  <c r="B65" i="1" s="1"/>
  <c r="D23" i="3"/>
  <c r="M23" i="3"/>
  <c r="N23" i="3"/>
  <c r="U23" i="3"/>
  <c r="V23" i="3"/>
  <c r="AX22" i="3"/>
  <c r="AZ22" i="3" s="1"/>
  <c r="BC22" i="3"/>
  <c r="AP23" i="3"/>
  <c r="AQ23" i="3"/>
  <c r="L357" i="5" l="1"/>
  <c r="N358" i="5"/>
  <c r="O318" i="5"/>
  <c r="O317" i="5"/>
  <c r="O313" i="5"/>
  <c r="N394" i="5"/>
  <c r="L395" i="5"/>
  <c r="AE33" i="3"/>
  <c r="AH34" i="3"/>
  <c r="B21" i="1"/>
  <c r="B66" i="1" s="1"/>
  <c r="D24" i="3"/>
  <c r="J24" i="3"/>
  <c r="D21" i="1"/>
  <c r="D66" i="1" s="1"/>
  <c r="V24" i="3"/>
  <c r="U24" i="3"/>
  <c r="E21" i="1"/>
  <c r="E66" i="1" s="1"/>
  <c r="R24" i="3"/>
  <c r="F24" i="3"/>
  <c r="C21" i="1"/>
  <c r="C66" i="1" s="1"/>
  <c r="AX23" i="3"/>
  <c r="AZ23" i="3" s="1"/>
  <c r="BC23" i="3"/>
  <c r="AP24" i="3"/>
  <c r="AQ24" i="3"/>
  <c r="M24" i="3"/>
  <c r="N24" i="3"/>
  <c r="AR23" i="3"/>
  <c r="L396" i="5" l="1"/>
  <c r="N395" i="5"/>
  <c r="O315" i="5"/>
  <c r="O314" i="5"/>
  <c r="O310" i="5"/>
  <c r="L356" i="5"/>
  <c r="N357" i="5"/>
  <c r="AR24" i="3"/>
  <c r="AX24" i="3"/>
  <c r="AZ24" i="3" s="1"/>
  <c r="BC24" i="3"/>
  <c r="AP25" i="3"/>
  <c r="AQ25" i="3"/>
  <c r="R25" i="3"/>
  <c r="E22" i="1"/>
  <c r="E67" i="1" s="1"/>
  <c r="J25" i="3"/>
  <c r="D22" i="1"/>
  <c r="D67" i="1" s="1"/>
  <c r="C22" i="1"/>
  <c r="C67" i="1" s="1"/>
  <c r="F25" i="3"/>
  <c r="D25" i="3"/>
  <c r="B22" i="1"/>
  <c r="B67" i="1" s="1"/>
  <c r="U25" i="3"/>
  <c r="V25" i="3"/>
  <c r="AE34" i="3"/>
  <c r="AH35" i="3"/>
  <c r="M25" i="3"/>
  <c r="N25" i="3"/>
  <c r="L355" i="5" l="1"/>
  <c r="N356" i="5"/>
  <c r="O312" i="5"/>
  <c r="O311" i="5"/>
  <c r="O307" i="5"/>
  <c r="N396" i="5"/>
  <c r="L397" i="5"/>
  <c r="M26" i="3"/>
  <c r="N26" i="3"/>
  <c r="AE35" i="3"/>
  <c r="AH36" i="3"/>
  <c r="B23" i="1"/>
  <c r="D26" i="3"/>
  <c r="U26" i="3"/>
  <c r="V26" i="3"/>
  <c r="C23" i="1"/>
  <c r="F26" i="3"/>
  <c r="D23" i="1"/>
  <c r="J26" i="3"/>
  <c r="R26" i="3"/>
  <c r="E23" i="1"/>
  <c r="BC25" i="3"/>
  <c r="AX25" i="3"/>
  <c r="AZ25" i="3" s="1"/>
  <c r="AQ26" i="3"/>
  <c r="AP26" i="3"/>
  <c r="AR25" i="3"/>
  <c r="L398" i="5" l="1"/>
  <c r="N397" i="5"/>
  <c r="O309" i="5"/>
  <c r="O308" i="5"/>
  <c r="O304" i="5"/>
  <c r="L354" i="5"/>
  <c r="N355" i="5"/>
  <c r="AR26" i="3"/>
  <c r="AX26" i="3"/>
  <c r="AZ26" i="3" s="1"/>
  <c r="BC26" i="3"/>
  <c r="AP27" i="3"/>
  <c r="AQ27" i="3"/>
  <c r="C24" i="1"/>
  <c r="C72" i="1" s="1"/>
  <c r="F27" i="3"/>
  <c r="U27" i="3"/>
  <c r="V27" i="3"/>
  <c r="B24" i="1"/>
  <c r="B72" i="1" s="1"/>
  <c r="D27" i="3"/>
  <c r="AE36" i="3"/>
  <c r="AH37" i="3"/>
  <c r="E71" i="1"/>
  <c r="E68" i="1"/>
  <c r="E24" i="1"/>
  <c r="E72" i="1" s="1"/>
  <c r="R27" i="3"/>
  <c r="M27" i="3"/>
  <c r="N27" i="3"/>
  <c r="D68" i="1"/>
  <c r="D71" i="1"/>
  <c r="B71" i="1"/>
  <c r="B68" i="1"/>
  <c r="D24" i="1"/>
  <c r="D72" i="1" s="1"/>
  <c r="J27" i="3"/>
  <c r="C71" i="1"/>
  <c r="C68" i="1"/>
  <c r="L353" i="5" l="1"/>
  <c r="N354" i="5"/>
  <c r="O306" i="5"/>
  <c r="O305" i="5"/>
  <c r="O301" i="5"/>
  <c r="N398" i="5"/>
  <c r="L399" i="5"/>
  <c r="D25" i="1"/>
  <c r="D73" i="1" s="1"/>
  <c r="J28" i="3"/>
  <c r="AE37" i="3"/>
  <c r="AH38" i="3"/>
  <c r="B25" i="1"/>
  <c r="B73" i="1" s="1"/>
  <c r="D28" i="3"/>
  <c r="E25" i="1"/>
  <c r="E73" i="1" s="1"/>
  <c r="R28" i="3"/>
  <c r="F28" i="3"/>
  <c r="C25" i="1"/>
  <c r="C73" i="1" s="1"/>
  <c r="AX27" i="3"/>
  <c r="AZ27" i="3" s="1"/>
  <c r="BC27" i="3"/>
  <c r="AP28" i="3"/>
  <c r="AP1" i="3" s="1"/>
  <c r="AQ28" i="3"/>
  <c r="AR27" i="3"/>
  <c r="M28" i="3"/>
  <c r="N28" i="3"/>
  <c r="V28" i="3"/>
  <c r="U28" i="3"/>
  <c r="O303" i="5" l="1"/>
  <c r="O302" i="5"/>
  <c r="O298" i="5"/>
  <c r="L400" i="5"/>
  <c r="N399" i="5"/>
  <c r="N353" i="5"/>
  <c r="L352" i="5"/>
  <c r="AX28" i="3"/>
  <c r="AZ28" i="3" s="1"/>
  <c r="BC28" i="3"/>
  <c r="AP29" i="3"/>
  <c r="AQ29" i="3"/>
  <c r="B26" i="1"/>
  <c r="B74" i="1" s="1"/>
  <c r="D29" i="3"/>
  <c r="V29" i="3"/>
  <c r="U29" i="3"/>
  <c r="AR28" i="3"/>
  <c r="R29" i="3"/>
  <c r="E26" i="1"/>
  <c r="E74" i="1" s="1"/>
  <c r="AE38" i="3"/>
  <c r="AH39" i="3"/>
  <c r="N29" i="3"/>
  <c r="M29" i="3"/>
  <c r="C26" i="1"/>
  <c r="C74" i="1" s="1"/>
  <c r="F29" i="3"/>
  <c r="J29" i="3"/>
  <c r="D26" i="1"/>
  <c r="D74" i="1" s="1"/>
  <c r="O300" i="5" l="1"/>
  <c r="O299" i="5"/>
  <c r="O295" i="5"/>
  <c r="L351" i="5"/>
  <c r="N352" i="5"/>
  <c r="N400" i="5"/>
  <c r="L401" i="5"/>
  <c r="D27" i="1"/>
  <c r="D75" i="1" s="1"/>
  <c r="J30" i="3"/>
  <c r="R30" i="3"/>
  <c r="E27" i="1"/>
  <c r="E75" i="1" s="1"/>
  <c r="V30" i="3"/>
  <c r="U30" i="3"/>
  <c r="AH40" i="3"/>
  <c r="AE39" i="3"/>
  <c r="C27" i="1"/>
  <c r="C75" i="1" s="1"/>
  <c r="F30" i="3"/>
  <c r="B27" i="1"/>
  <c r="B75" i="1" s="1"/>
  <c r="D30" i="3"/>
  <c r="AR29" i="3"/>
  <c r="M30" i="3"/>
  <c r="N30" i="3"/>
  <c r="BC29" i="3"/>
  <c r="AX29" i="3"/>
  <c r="AZ29" i="3" s="1"/>
  <c r="AU49" i="3" s="1"/>
  <c r="AQ30" i="3"/>
  <c r="AP30" i="3"/>
  <c r="L402" i="5" l="1"/>
  <c r="N401" i="5"/>
  <c r="L350" i="5"/>
  <c r="N351" i="5"/>
  <c r="O297" i="5"/>
  <c r="O296" i="5"/>
  <c r="O292" i="5"/>
  <c r="AX30" i="3"/>
  <c r="AZ30" i="3" s="1"/>
  <c r="BC30" i="3"/>
  <c r="AP31" i="3"/>
  <c r="AQ31" i="3"/>
  <c r="B28" i="1"/>
  <c r="B76" i="1" s="1"/>
  <c r="D31" i="3"/>
  <c r="M31" i="3"/>
  <c r="N31" i="3"/>
  <c r="AR30" i="3"/>
  <c r="U31" i="3"/>
  <c r="E28" i="1"/>
  <c r="E76" i="1" s="1"/>
  <c r="R31" i="3"/>
  <c r="C28" i="1"/>
  <c r="C76" i="1" s="1"/>
  <c r="F31" i="3"/>
  <c r="AE40" i="3"/>
  <c r="AH41" i="3"/>
  <c r="AE49" i="3"/>
  <c r="D28" i="1"/>
  <c r="D76" i="1" s="1"/>
  <c r="J31" i="3"/>
  <c r="AU50" i="3"/>
  <c r="O294" i="5" l="1"/>
  <c r="O293" i="5"/>
  <c r="O289" i="5"/>
  <c r="N402" i="5"/>
  <c r="L403" i="5"/>
  <c r="L349" i="5"/>
  <c r="N350" i="5"/>
  <c r="AD15" i="3"/>
  <c r="AD17" i="3"/>
  <c r="AD16" i="3"/>
  <c r="AD18" i="3"/>
  <c r="AD19" i="3"/>
  <c r="AD20" i="3"/>
  <c r="AD21" i="3"/>
  <c r="AC21" i="3" s="1"/>
  <c r="AD22" i="3"/>
  <c r="AC22" i="3" s="1"/>
  <c r="AD23" i="3"/>
  <c r="AC23" i="3" s="1"/>
  <c r="AD24" i="3"/>
  <c r="AC24" i="3" s="1"/>
  <c r="AD25" i="3"/>
  <c r="AC25" i="3" s="1"/>
  <c r="AD26" i="3"/>
  <c r="AC26" i="3" s="1"/>
  <c r="AD27" i="3"/>
  <c r="AC27" i="3" s="1"/>
  <c r="AD28" i="3"/>
  <c r="AC28" i="3" s="1"/>
  <c r="AD29" i="3"/>
  <c r="AC29" i="3" s="1"/>
  <c r="AD30" i="3"/>
  <c r="AC30" i="3" s="1"/>
  <c r="AD31" i="3"/>
  <c r="AC31" i="3" s="1"/>
  <c r="AD32" i="3"/>
  <c r="AC32" i="3" s="1"/>
  <c r="AD33" i="3"/>
  <c r="AC33" i="3" s="1"/>
  <c r="AD34" i="3"/>
  <c r="AC34" i="3" s="1"/>
  <c r="AD35" i="3"/>
  <c r="AC35" i="3" s="1"/>
  <c r="AD36" i="3"/>
  <c r="AC36" i="3" s="1"/>
  <c r="AD37" i="3"/>
  <c r="AC37" i="3" s="1"/>
  <c r="AD38" i="3"/>
  <c r="AC38" i="3" s="1"/>
  <c r="C29" i="1"/>
  <c r="C77" i="1" s="1"/>
  <c r="F32" i="3"/>
  <c r="R32" i="3"/>
  <c r="E29" i="1"/>
  <c r="E77" i="1" s="1"/>
  <c r="N32" i="3"/>
  <c r="M32" i="3"/>
  <c r="AR31" i="3"/>
  <c r="V32" i="3"/>
  <c r="U32" i="3"/>
  <c r="AD40" i="3"/>
  <c r="AC40" i="3" s="1"/>
  <c r="AE41" i="3"/>
  <c r="AD41" i="3" s="1"/>
  <c r="AC41" i="3" s="1"/>
  <c r="AH42" i="3"/>
  <c r="B29" i="1"/>
  <c r="B77" i="1" s="1"/>
  <c r="D32" i="3"/>
  <c r="J32" i="3"/>
  <c r="D29" i="1"/>
  <c r="D77" i="1" s="1"/>
  <c r="AP32" i="3"/>
  <c r="AQ32" i="3"/>
  <c r="AD39" i="3"/>
  <c r="AC39" i="3" s="1"/>
  <c r="O291" i="5" l="1"/>
  <c r="O290" i="5"/>
  <c r="O286" i="5"/>
  <c r="L348" i="5"/>
  <c r="N349" i="5"/>
  <c r="L404" i="5"/>
  <c r="N403" i="5"/>
  <c r="B30" i="1"/>
  <c r="B78" i="1" s="1"/>
  <c r="D33" i="3"/>
  <c r="M33" i="3"/>
  <c r="N33" i="3"/>
  <c r="E30" i="1"/>
  <c r="E78" i="1" s="1"/>
  <c r="R33" i="3"/>
  <c r="AB19" i="3"/>
  <c r="AC19" i="3"/>
  <c r="AD49" i="3"/>
  <c r="AB15" i="3"/>
  <c r="AC15" i="3"/>
  <c r="C30" i="1"/>
  <c r="C78" i="1" s="1"/>
  <c r="F33" i="3"/>
  <c r="AB16" i="3"/>
  <c r="AC16" i="3"/>
  <c r="U33" i="3"/>
  <c r="V33" i="3"/>
  <c r="AB20" i="3"/>
  <c r="AC20" i="3"/>
  <c r="AB17" i="3"/>
  <c r="AC17" i="3"/>
  <c r="AP33" i="3"/>
  <c r="AQ33" i="3"/>
  <c r="J33" i="3"/>
  <c r="D30" i="1"/>
  <c r="D78" i="1" s="1"/>
  <c r="AE42" i="3"/>
  <c r="AD42" i="3" s="1"/>
  <c r="AC42" i="3" s="1"/>
  <c r="AH43" i="3"/>
  <c r="AR32" i="3"/>
  <c r="AB18" i="3"/>
  <c r="AC18" i="3"/>
  <c r="O288" i="5" l="1"/>
  <c r="O287" i="5"/>
  <c r="O283" i="5"/>
  <c r="L347" i="5"/>
  <c r="N348" i="5"/>
  <c r="N404" i="5"/>
  <c r="L405" i="5"/>
  <c r="D31" i="1"/>
  <c r="J34" i="3"/>
  <c r="AR33" i="3"/>
  <c r="U34" i="3"/>
  <c r="V34" i="3"/>
  <c r="F34" i="3"/>
  <c r="C31" i="1"/>
  <c r="C79" i="1" s="1"/>
  <c r="AC49" i="3"/>
  <c r="Z15" i="3"/>
  <c r="X15" i="3"/>
  <c r="N49" i="3"/>
  <c r="B31" i="1"/>
  <c r="B79" i="1" s="1"/>
  <c r="D34" i="3"/>
  <c r="X18" i="3"/>
  <c r="Z18" i="3"/>
  <c r="AH48" i="3"/>
  <c r="AE43" i="3"/>
  <c r="AD43" i="3" s="1"/>
  <c r="AC43" i="3" s="1"/>
  <c r="AH44" i="3"/>
  <c r="AH45" i="3" s="1"/>
  <c r="X17" i="3"/>
  <c r="Z17" i="3"/>
  <c r="V49" i="3"/>
  <c r="X19" i="3"/>
  <c r="Z19" i="3"/>
  <c r="X16" i="3"/>
  <c r="Z16" i="3"/>
  <c r="AP34" i="3"/>
  <c r="AQ34" i="3"/>
  <c r="X20" i="3"/>
  <c r="Z20" i="3"/>
  <c r="E31" i="1"/>
  <c r="E79" i="1" s="1"/>
  <c r="R34" i="3"/>
  <c r="M34" i="3"/>
  <c r="N34" i="3"/>
  <c r="C10" i="2" l="1"/>
  <c r="B27" i="2"/>
  <c r="B28" i="2" s="1"/>
  <c r="B10" i="2"/>
  <c r="D18" i="2" s="1"/>
  <c r="O285" i="5"/>
  <c r="O284" i="5"/>
  <c r="O280" i="5"/>
  <c r="L406" i="5"/>
  <c r="N405" i="5"/>
  <c r="L346" i="5"/>
  <c r="N347" i="5"/>
  <c r="M35" i="3"/>
  <c r="N35" i="3"/>
  <c r="AP35" i="3"/>
  <c r="AQ35" i="3"/>
  <c r="AN20" i="3"/>
  <c r="AQ20" i="3" s="1"/>
  <c r="Y20" i="3"/>
  <c r="B20" i="3"/>
  <c r="AN18" i="3"/>
  <c r="AQ18" i="3" s="1"/>
  <c r="Y18" i="3"/>
  <c r="B18" i="3"/>
  <c r="U35" i="3"/>
  <c r="V35" i="3"/>
  <c r="R35" i="3"/>
  <c r="E32" i="1"/>
  <c r="E80" i="1" s="1"/>
  <c r="AN19" i="3"/>
  <c r="AQ19" i="3" s="1"/>
  <c r="Y19" i="3"/>
  <c r="B19" i="3"/>
  <c r="AN17" i="3"/>
  <c r="AQ17" i="3" s="1"/>
  <c r="Y17" i="3"/>
  <c r="B17" i="3"/>
  <c r="D79" i="1"/>
  <c r="G10" i="1"/>
  <c r="G6" i="1"/>
  <c r="G29" i="1"/>
  <c r="G28" i="1"/>
  <c r="G27" i="1"/>
  <c r="G21" i="1"/>
  <c r="G19" i="1"/>
  <c r="G14" i="1"/>
  <c r="G4" i="1"/>
  <c r="G11" i="1"/>
  <c r="G7" i="1"/>
  <c r="G8" i="1"/>
  <c r="G26" i="1"/>
  <c r="G16" i="1"/>
  <c r="G15" i="1"/>
  <c r="G20" i="1"/>
  <c r="G13" i="1"/>
  <c r="G25" i="1"/>
  <c r="G30" i="1"/>
  <c r="G31" i="1"/>
  <c r="G24" i="1"/>
  <c r="G9" i="1"/>
  <c r="G23" i="1"/>
  <c r="G22" i="1"/>
  <c r="G18" i="1"/>
  <c r="G12" i="1"/>
  <c r="G5" i="1"/>
  <c r="G32" i="1"/>
  <c r="G17" i="1"/>
  <c r="D35" i="3"/>
  <c r="B32" i="1"/>
  <c r="B80" i="1" s="1"/>
  <c r="J35" i="3"/>
  <c r="J1" i="3" s="1"/>
  <c r="D32" i="1"/>
  <c r="D80" i="1" s="1"/>
  <c r="AR34" i="3"/>
  <c r="AN16" i="3"/>
  <c r="AQ16" i="3" s="1"/>
  <c r="Y16" i="3"/>
  <c r="B16" i="3"/>
  <c r="AM15" i="3"/>
  <c r="AM16" i="3" s="1"/>
  <c r="AN15" i="3"/>
  <c r="Y15" i="3"/>
  <c r="X49" i="3"/>
  <c r="B15" i="3"/>
  <c r="X50" i="3"/>
  <c r="C32" i="1"/>
  <c r="C80" i="1" s="1"/>
  <c r="F35" i="3"/>
  <c r="N406" i="5" l="1"/>
  <c r="L407" i="5"/>
  <c r="L345" i="5"/>
  <c r="N346" i="5"/>
  <c r="O282" i="5"/>
  <c r="O281" i="5"/>
  <c r="O277" i="5"/>
  <c r="F14" i="1"/>
  <c r="F59" i="1" s="1"/>
  <c r="AM17" i="3"/>
  <c r="AR17" i="3"/>
  <c r="E33" i="1"/>
  <c r="E81" i="1" s="1"/>
  <c r="R36" i="3"/>
  <c r="U36" i="3"/>
  <c r="V36" i="3"/>
  <c r="AR18" i="3"/>
  <c r="AP36" i="3"/>
  <c r="AQ36" i="3"/>
  <c r="B50" i="3"/>
  <c r="B49" i="3"/>
  <c r="Y49" i="3"/>
  <c r="Y50" i="3"/>
  <c r="B33" i="1"/>
  <c r="B81" i="1" s="1"/>
  <c r="D36" i="3"/>
  <c r="AQ15" i="3"/>
  <c r="AJ50" i="3"/>
  <c r="D33" i="1"/>
  <c r="D81" i="1" s="1"/>
  <c r="J36" i="3"/>
  <c r="AR35" i="3"/>
  <c r="M36" i="3"/>
  <c r="N36" i="3"/>
  <c r="B34" i="2"/>
  <c r="D34" i="2" s="1"/>
  <c r="E10" i="2"/>
  <c r="B18" i="2" s="1"/>
  <c r="F36" i="3"/>
  <c r="C33" i="1"/>
  <c r="C81" i="1" s="1"/>
  <c r="C34" i="2"/>
  <c r="B23" i="2"/>
  <c r="F13" i="1"/>
  <c r="F58" i="1" s="1"/>
  <c r="AR16" i="3"/>
  <c r="AR19" i="3"/>
  <c r="AR20" i="3"/>
  <c r="L408" i="5" l="1"/>
  <c r="N407" i="5"/>
  <c r="L344" i="5"/>
  <c r="N345" i="5"/>
  <c r="O278" i="5"/>
  <c r="O274" i="5"/>
  <c r="O279" i="5"/>
  <c r="M37" i="3"/>
  <c r="N37" i="3"/>
  <c r="D37" i="3"/>
  <c r="B34" i="1"/>
  <c r="B82" i="1" s="1"/>
  <c r="U37" i="3"/>
  <c r="V37" i="3"/>
  <c r="C34" i="1"/>
  <c r="C82" i="1" s="1"/>
  <c r="F37" i="3"/>
  <c r="AP37" i="3"/>
  <c r="AQ37" i="3"/>
  <c r="F15" i="1"/>
  <c r="F60" i="1" s="1"/>
  <c r="AM18" i="3"/>
  <c r="J37" i="3"/>
  <c r="D34" i="1"/>
  <c r="D82" i="1" s="1"/>
  <c r="AR15" i="3"/>
  <c r="AM49" i="3"/>
  <c r="AM50" i="3"/>
  <c r="AR36" i="3"/>
  <c r="R37" i="3"/>
  <c r="E34" i="1"/>
  <c r="E82" i="1" s="1"/>
  <c r="L343" i="5" l="1"/>
  <c r="N344" i="5"/>
  <c r="O276" i="5"/>
  <c r="O275" i="5"/>
  <c r="O271" i="5"/>
  <c r="N408" i="5"/>
  <c r="L409" i="5"/>
  <c r="J38" i="3"/>
  <c r="J2" i="3" s="1"/>
  <c r="D35" i="1"/>
  <c r="D83" i="1" s="1"/>
  <c r="C35" i="1"/>
  <c r="C83" i="1" s="1"/>
  <c r="F38" i="3"/>
  <c r="B35" i="1"/>
  <c r="B83" i="1" s="1"/>
  <c r="D38" i="3"/>
  <c r="M38" i="3"/>
  <c r="M2" i="3" s="1"/>
  <c r="N38" i="3"/>
  <c r="R38" i="3"/>
  <c r="E35" i="1"/>
  <c r="E83" i="1" s="1"/>
  <c r="F16" i="1"/>
  <c r="F61" i="1" s="1"/>
  <c r="AM19" i="3"/>
  <c r="AP38" i="3"/>
  <c r="AQ38" i="3"/>
  <c r="U38" i="3"/>
  <c r="V38" i="3"/>
  <c r="AR37" i="3"/>
  <c r="L342" i="5" l="1"/>
  <c r="N343" i="5"/>
  <c r="L410" i="5"/>
  <c r="N409" i="5"/>
  <c r="O273" i="5"/>
  <c r="O272" i="5"/>
  <c r="O268" i="5"/>
  <c r="F17" i="1"/>
  <c r="F62" i="1" s="1"/>
  <c r="AM20" i="3"/>
  <c r="AR38" i="3"/>
  <c r="J39" i="3"/>
  <c r="D36" i="1"/>
  <c r="D84" i="1" s="1"/>
  <c r="U39" i="3"/>
  <c r="V39" i="3"/>
  <c r="M39" i="3"/>
  <c r="N39" i="3"/>
  <c r="B36" i="1"/>
  <c r="B84" i="1" s="1"/>
  <c r="D39" i="3"/>
  <c r="R39" i="3"/>
  <c r="E36" i="1"/>
  <c r="E84" i="1" s="1"/>
  <c r="C36" i="1"/>
  <c r="C84" i="1" s="1"/>
  <c r="F39" i="3"/>
  <c r="AP39" i="3"/>
  <c r="AQ39" i="3"/>
  <c r="L341" i="5" l="1"/>
  <c r="N342" i="5"/>
  <c r="O270" i="5"/>
  <c r="O269" i="5"/>
  <c r="O265" i="5"/>
  <c r="N410" i="5"/>
  <c r="L411" i="5"/>
  <c r="M40" i="3"/>
  <c r="N40" i="3"/>
  <c r="E48" i="3"/>
  <c r="F40" i="3"/>
  <c r="C37" i="1"/>
  <c r="C85" i="1" s="1"/>
  <c r="E37" i="1"/>
  <c r="E85" i="1" s="1"/>
  <c r="R40" i="3"/>
  <c r="B37" i="1"/>
  <c r="B85" i="1" s="1"/>
  <c r="D40" i="3"/>
  <c r="N50" i="3"/>
  <c r="U40" i="3"/>
  <c r="V40" i="3"/>
  <c r="AR39" i="3"/>
  <c r="V50" i="3"/>
  <c r="D37" i="1"/>
  <c r="D85" i="1" s="1"/>
  <c r="J40" i="3"/>
  <c r="F18" i="1"/>
  <c r="F63" i="1" s="1"/>
  <c r="AM21" i="3"/>
  <c r="AP40" i="3"/>
  <c r="AQ40" i="3"/>
  <c r="O267" i="5" l="1"/>
  <c r="O266" i="5"/>
  <c r="O262" i="5"/>
  <c r="L412" i="5"/>
  <c r="N411" i="5"/>
  <c r="L340" i="5"/>
  <c r="N341" i="5"/>
  <c r="AP41" i="3"/>
  <c r="AQ41" i="3"/>
  <c r="C38" i="1"/>
  <c r="C86" i="1" s="1"/>
  <c r="F41" i="3"/>
  <c r="F19" i="1"/>
  <c r="F64" i="1" s="1"/>
  <c r="AM22" i="3"/>
  <c r="AQ48" i="3"/>
  <c r="AR40" i="3"/>
  <c r="AQ47" i="3"/>
  <c r="R41" i="3"/>
  <c r="E38" i="1"/>
  <c r="E86" i="1" s="1"/>
  <c r="M41" i="3"/>
  <c r="N41" i="3"/>
  <c r="D41" i="3"/>
  <c r="B38" i="1"/>
  <c r="B86" i="1" s="1"/>
  <c r="D38" i="1"/>
  <c r="D86" i="1" s="1"/>
  <c r="J41" i="3"/>
  <c r="U41" i="3"/>
  <c r="V41" i="3"/>
  <c r="O263" i="5" l="1"/>
  <c r="O259" i="5"/>
  <c r="O264" i="5"/>
  <c r="L339" i="5"/>
  <c r="N340" i="5"/>
  <c r="N412" i="5"/>
  <c r="L413" i="5"/>
  <c r="R42" i="3"/>
  <c r="E39" i="1"/>
  <c r="E87" i="1" s="1"/>
  <c r="M42" i="3"/>
  <c r="N42" i="3"/>
  <c r="AR47" i="3"/>
  <c r="AR48" i="3"/>
  <c r="AP42" i="3"/>
  <c r="AQ42" i="3"/>
  <c r="U42" i="3"/>
  <c r="V42" i="3"/>
  <c r="D39" i="1"/>
  <c r="D87" i="1" s="1"/>
  <c r="J42" i="3"/>
  <c r="AR41" i="3"/>
  <c r="D42" i="3"/>
  <c r="B39" i="1"/>
  <c r="B87" i="1" s="1"/>
  <c r="F20" i="1"/>
  <c r="F65" i="1" s="1"/>
  <c r="AM23" i="3"/>
  <c r="F42" i="3"/>
  <c r="C39" i="1"/>
  <c r="C87" i="1" s="1"/>
  <c r="L414" i="5" l="1"/>
  <c r="N413" i="5"/>
  <c r="L338" i="5"/>
  <c r="N339" i="5"/>
  <c r="O260" i="5"/>
  <c r="O256" i="5"/>
  <c r="O261" i="5"/>
  <c r="F21" i="1"/>
  <c r="F66" i="1" s="1"/>
  <c r="AM24" i="3"/>
  <c r="U43" i="3"/>
  <c r="V43" i="3"/>
  <c r="E40" i="1"/>
  <c r="E88" i="1" s="1"/>
  <c r="R43" i="3"/>
  <c r="C40" i="1"/>
  <c r="C88" i="1" s="1"/>
  <c r="F43" i="3"/>
  <c r="AP43" i="3"/>
  <c r="AQ43" i="3"/>
  <c r="M43" i="3"/>
  <c r="N43" i="3"/>
  <c r="D43" i="3"/>
  <c r="B40" i="1"/>
  <c r="B88" i="1" s="1"/>
  <c r="D40" i="1"/>
  <c r="D88" i="1" s="1"/>
  <c r="J43" i="3"/>
  <c r="AR42" i="3"/>
  <c r="L337" i="5" l="1"/>
  <c r="N338" i="5"/>
  <c r="N414" i="5"/>
  <c r="L415" i="5"/>
  <c r="O257" i="5"/>
  <c r="O253" i="5"/>
  <c r="O258" i="5"/>
  <c r="AP44" i="3"/>
  <c r="AQ44" i="3"/>
  <c r="J44" i="3"/>
  <c r="J3" i="3" s="1"/>
  <c r="D41" i="1"/>
  <c r="D89" i="1" s="1"/>
  <c r="C41" i="1"/>
  <c r="C89" i="1" s="1"/>
  <c r="F44" i="3"/>
  <c r="E41" i="1"/>
  <c r="E89" i="1" s="1"/>
  <c r="R44" i="3"/>
  <c r="F22" i="1"/>
  <c r="F67" i="1" s="1"/>
  <c r="AM25" i="3"/>
  <c r="B41" i="1"/>
  <c r="B89" i="1" s="1"/>
  <c r="D44" i="3"/>
  <c r="M44" i="3"/>
  <c r="M3" i="3" s="1"/>
  <c r="N44" i="3"/>
  <c r="U44" i="3"/>
  <c r="V44" i="3"/>
  <c r="L416" i="5" l="1"/>
  <c r="N415" i="5"/>
  <c r="L336" i="5"/>
  <c r="N337" i="5"/>
  <c r="O255" i="5"/>
  <c r="O254" i="5"/>
  <c r="O250" i="5"/>
  <c r="D45" i="3"/>
  <c r="B42" i="1"/>
  <c r="B90" i="1" s="1"/>
  <c r="AP45" i="3"/>
  <c r="AQ45" i="3"/>
  <c r="M45" i="3"/>
  <c r="N45" i="3"/>
  <c r="F45" i="3"/>
  <c r="C42" i="1"/>
  <c r="C90" i="1" s="1"/>
  <c r="D42" i="1"/>
  <c r="D90" i="1" s="1"/>
  <c r="J45" i="3"/>
  <c r="F23" i="1"/>
  <c r="AM26" i="3"/>
  <c r="U45" i="3"/>
  <c r="V45" i="3"/>
  <c r="E42" i="1"/>
  <c r="E90" i="1" s="1"/>
  <c r="R45" i="3"/>
  <c r="AP49" i="3" l="1"/>
  <c r="AP2" i="3"/>
  <c r="AP46" i="3"/>
  <c r="N416" i="5"/>
  <c r="L417" i="5"/>
  <c r="O251" i="5"/>
  <c r="O247" i="5"/>
  <c r="O252" i="5"/>
  <c r="L335" i="5"/>
  <c r="N336" i="5"/>
  <c r="F24" i="1"/>
  <c r="F72" i="1" s="1"/>
  <c r="AM27" i="3"/>
  <c r="N46" i="3"/>
  <c r="M46" i="3"/>
  <c r="D46" i="3"/>
  <c r="B44" i="1" s="1"/>
  <c r="B92" i="1" s="1"/>
  <c r="C48" i="3"/>
  <c r="B43" i="1"/>
  <c r="B91" i="1" s="1"/>
  <c r="J46" i="3"/>
  <c r="D43" i="1"/>
  <c r="D91" i="1" s="1"/>
  <c r="E43" i="1"/>
  <c r="E91" i="1" s="1"/>
  <c r="R46" i="3"/>
  <c r="F46" i="3"/>
  <c r="C44" i="1" s="1"/>
  <c r="C92" i="1" s="1"/>
  <c r="C43" i="1"/>
  <c r="C91" i="1" s="1"/>
  <c r="F71" i="1"/>
  <c r="F68" i="1"/>
  <c r="L418" i="5" l="1"/>
  <c r="N417" i="5"/>
  <c r="O248" i="5"/>
  <c r="O244" i="5"/>
  <c r="O249" i="5"/>
  <c r="L334" i="5"/>
  <c r="N335" i="5"/>
  <c r="F25" i="1"/>
  <c r="F73" i="1" s="1"/>
  <c r="AM28" i="3"/>
  <c r="AM1" i="3" s="1"/>
  <c r="I48" i="3"/>
  <c r="D44" i="1"/>
  <c r="D92" i="1" s="1"/>
  <c r="P48" i="3"/>
  <c r="E44" i="1"/>
  <c r="E92" i="1" s="1"/>
  <c r="N418" i="5" l="1"/>
  <c r="L419" i="5"/>
  <c r="L333" i="5"/>
  <c r="N334" i="5"/>
  <c r="O245" i="5"/>
  <c r="O241" i="5"/>
  <c r="O246" i="5"/>
  <c r="F26" i="1"/>
  <c r="F74" i="1" s="1"/>
  <c r="AM29" i="3"/>
  <c r="L332" i="5" l="1"/>
  <c r="N333" i="5"/>
  <c r="O243" i="5"/>
  <c r="O242" i="5"/>
  <c r="O238" i="5"/>
  <c r="L420" i="5"/>
  <c r="N419" i="5"/>
  <c r="F27" i="1"/>
  <c r="F75" i="1" s="1"/>
  <c r="AM30" i="3"/>
  <c r="N420" i="5" l="1"/>
  <c r="L421" i="5"/>
  <c r="L331" i="5"/>
  <c r="N332" i="5"/>
  <c r="O239" i="5"/>
  <c r="O235" i="5"/>
  <c r="O240" i="5"/>
  <c r="F28" i="1"/>
  <c r="F76" i="1" s="1"/>
  <c r="AM31" i="3"/>
  <c r="L330" i="5" l="1"/>
  <c r="N331" i="5"/>
  <c r="L422" i="5"/>
  <c r="N421" i="5"/>
  <c r="O236" i="5"/>
  <c r="O232" i="5"/>
  <c r="O237" i="5"/>
  <c r="F29" i="1"/>
  <c r="F77" i="1" s="1"/>
  <c r="AM32" i="3"/>
  <c r="L329" i="5" l="1"/>
  <c r="N330" i="5"/>
  <c r="N422" i="5"/>
  <c r="L423" i="5"/>
  <c r="O233" i="5"/>
  <c r="O229" i="5"/>
  <c r="O234" i="5"/>
  <c r="F30" i="1"/>
  <c r="F78" i="1" s="1"/>
  <c r="AM33" i="3"/>
  <c r="L328" i="5" l="1"/>
  <c r="N329" i="5"/>
  <c r="O231" i="5"/>
  <c r="O230" i="5"/>
  <c r="O226" i="5"/>
  <c r="L424" i="5"/>
  <c r="N423" i="5"/>
  <c r="F31" i="1"/>
  <c r="AM34" i="3"/>
  <c r="L327" i="5" l="1"/>
  <c r="N328" i="5"/>
  <c r="O227" i="5"/>
  <c r="O223" i="5"/>
  <c r="O228" i="5"/>
  <c r="N424" i="5"/>
  <c r="L425" i="5"/>
  <c r="F32" i="1"/>
  <c r="F80" i="1" s="1"/>
  <c r="AM35" i="3"/>
  <c r="F79" i="1"/>
  <c r="H14" i="1"/>
  <c r="H4" i="1"/>
  <c r="H31" i="1"/>
  <c r="H22" i="1"/>
  <c r="H17" i="1"/>
  <c r="H24" i="1"/>
  <c r="H18" i="1"/>
  <c r="H13" i="1"/>
  <c r="H9" i="1"/>
  <c r="H30" i="1"/>
  <c r="H16" i="1"/>
  <c r="H19" i="1"/>
  <c r="H7" i="1"/>
  <c r="H11" i="1"/>
  <c r="H25" i="1"/>
  <c r="H12" i="1"/>
  <c r="H21" i="1"/>
  <c r="H26" i="1"/>
  <c r="H5" i="1"/>
  <c r="H8" i="1"/>
  <c r="H6" i="1"/>
  <c r="H10" i="1"/>
  <c r="H23" i="1"/>
  <c r="H28" i="1"/>
  <c r="H32" i="1"/>
  <c r="H20" i="1"/>
  <c r="H15" i="1"/>
  <c r="H27" i="1"/>
  <c r="H29" i="1"/>
  <c r="L426" i="5" l="1"/>
  <c r="N425" i="5"/>
  <c r="L326" i="5"/>
  <c r="N327" i="5"/>
  <c r="O224" i="5"/>
  <c r="O220" i="5"/>
  <c r="O225" i="5"/>
  <c r="F33" i="1"/>
  <c r="F81" i="1" s="1"/>
  <c r="AM36" i="3"/>
  <c r="L325" i="5" l="1"/>
  <c r="N326" i="5"/>
  <c r="O217" i="5"/>
  <c r="O221" i="5"/>
  <c r="O222" i="5"/>
  <c r="N426" i="5"/>
  <c r="L427" i="5"/>
  <c r="F34" i="1"/>
  <c r="F82" i="1" s="1"/>
  <c r="AM37" i="3"/>
  <c r="O219" i="5" l="1"/>
  <c r="O218" i="5"/>
  <c r="O214" i="5"/>
  <c r="L428" i="5"/>
  <c r="N427" i="5"/>
  <c r="L324" i="5"/>
  <c r="N325" i="5"/>
  <c r="F35" i="1"/>
  <c r="F83" i="1" s="1"/>
  <c r="AM38" i="3"/>
  <c r="L323" i="5" l="1"/>
  <c r="N324" i="5"/>
  <c r="O215" i="5"/>
  <c r="O211" i="5"/>
  <c r="O216" i="5"/>
  <c r="N428" i="5"/>
  <c r="L429" i="5"/>
  <c r="F36" i="1"/>
  <c r="F84" i="1" s="1"/>
  <c r="AM39" i="3"/>
  <c r="L430" i="5" l="1"/>
  <c r="N429" i="5"/>
  <c r="O213" i="5"/>
  <c r="O212" i="5"/>
  <c r="O208" i="5"/>
  <c r="L322" i="5"/>
  <c r="N323" i="5"/>
  <c r="F37" i="1"/>
  <c r="F85" i="1" s="1"/>
  <c r="AM40" i="3"/>
  <c r="N430" i="5" l="1"/>
  <c r="L431" i="5"/>
  <c r="L321" i="5"/>
  <c r="N322" i="5"/>
  <c r="O209" i="5"/>
  <c r="O205" i="5"/>
  <c r="O210" i="5"/>
  <c r="F38" i="1"/>
  <c r="F86" i="1" s="1"/>
  <c r="AM41" i="3"/>
  <c r="O207" i="5" l="1"/>
  <c r="O206" i="5"/>
  <c r="O202" i="5"/>
  <c r="L432" i="5"/>
  <c r="N431" i="5"/>
  <c r="L320" i="5"/>
  <c r="N321" i="5"/>
  <c r="F39" i="1"/>
  <c r="F87" i="1" s="1"/>
  <c r="AM42" i="3"/>
  <c r="O203" i="5" l="1"/>
  <c r="O199" i="5"/>
  <c r="O204" i="5"/>
  <c r="L319" i="5"/>
  <c r="N320" i="5"/>
  <c r="N432" i="5"/>
  <c r="L433" i="5"/>
  <c r="F40" i="1"/>
  <c r="F88" i="1" s="1"/>
  <c r="AM43" i="3"/>
  <c r="L434" i="5" l="1"/>
  <c r="N433" i="5"/>
  <c r="L318" i="5"/>
  <c r="N319" i="5"/>
  <c r="O201" i="5"/>
  <c r="O200" i="5"/>
  <c r="O196" i="5"/>
  <c r="F41" i="1"/>
  <c r="F89" i="1" s="1"/>
  <c r="AM44" i="3"/>
  <c r="L317" i="5" l="1"/>
  <c r="N318" i="5"/>
  <c r="O197" i="5"/>
  <c r="O193" i="5"/>
  <c r="O198" i="5"/>
  <c r="N434" i="5"/>
  <c r="L435" i="5"/>
  <c r="F42" i="1"/>
  <c r="F90" i="1" s="1"/>
  <c r="AM45" i="3"/>
  <c r="AM2" i="3" s="1"/>
  <c r="L436" i="5" l="1"/>
  <c r="N435" i="5"/>
  <c r="L316" i="5"/>
  <c r="N317" i="5"/>
  <c r="O195" i="5"/>
  <c r="O194" i="5"/>
  <c r="O190" i="5"/>
  <c r="AM46" i="3"/>
  <c r="F43" i="1"/>
  <c r="F91" i="1" s="1"/>
  <c r="N436" i="5" l="1"/>
  <c r="L437" i="5"/>
  <c r="O191" i="5"/>
  <c r="O192" i="5"/>
  <c r="O187" i="5"/>
  <c r="L315" i="5"/>
  <c r="N316" i="5"/>
  <c r="X48" i="3"/>
  <c r="F44" i="1"/>
  <c r="F92" i="1" s="1"/>
  <c r="L314" i="5" l="1"/>
  <c r="N315" i="5"/>
  <c r="L438" i="5"/>
  <c r="N437" i="5"/>
  <c r="O189" i="5"/>
  <c r="O188" i="5"/>
  <c r="O184" i="5"/>
  <c r="L313" i="5" l="1"/>
  <c r="N314" i="5"/>
  <c r="O186" i="5"/>
  <c r="O185" i="5"/>
  <c r="O172" i="5"/>
  <c r="N438" i="5"/>
  <c r="L439" i="5"/>
  <c r="L440" i="5" l="1"/>
  <c r="N439" i="5"/>
  <c r="L312" i="5"/>
  <c r="N313" i="5"/>
  <c r="O179" i="5"/>
  <c r="O176" i="5"/>
  <c r="O160" i="5"/>
  <c r="O181" i="5"/>
  <c r="O178" i="5"/>
  <c r="O173" i="5"/>
  <c r="O182" i="5"/>
  <c r="O177" i="5"/>
  <c r="O174" i="5"/>
  <c r="O180" i="5"/>
  <c r="O175" i="5"/>
  <c r="O183" i="5"/>
  <c r="N440" i="5" l="1"/>
  <c r="L441" i="5"/>
  <c r="L311" i="5"/>
  <c r="N312" i="5"/>
  <c r="O171" i="5"/>
  <c r="O168" i="5"/>
  <c r="O163" i="5"/>
  <c r="O170" i="5"/>
  <c r="O165" i="5"/>
  <c r="O162" i="5"/>
  <c r="O169" i="5"/>
  <c r="O166" i="5"/>
  <c r="O161" i="5"/>
  <c r="O167" i="5"/>
  <c r="O148" i="5"/>
  <c r="O164" i="5"/>
  <c r="L442" i="5" l="1"/>
  <c r="N441" i="5"/>
  <c r="L310" i="5"/>
  <c r="N311" i="5"/>
  <c r="O155" i="5"/>
  <c r="O153" i="5"/>
  <c r="O151" i="5"/>
  <c r="O149" i="5"/>
  <c r="O157" i="5"/>
  <c r="O154" i="5"/>
  <c r="O158" i="5"/>
  <c r="O152" i="5"/>
  <c r="O150" i="5"/>
  <c r="O136" i="5"/>
  <c r="O159" i="5"/>
  <c r="O156" i="5"/>
  <c r="L309" i="5" l="1"/>
  <c r="N310" i="5"/>
  <c r="N442" i="5"/>
  <c r="L443" i="5"/>
  <c r="O147" i="5"/>
  <c r="O145" i="5"/>
  <c r="O143" i="5"/>
  <c r="O141" i="5"/>
  <c r="O139" i="5"/>
  <c r="O137" i="5"/>
  <c r="O146" i="5"/>
  <c r="O144" i="5"/>
  <c r="O142" i="5"/>
  <c r="O140" i="5"/>
  <c r="O138" i="5"/>
  <c r="O124" i="5"/>
  <c r="L444" i="5" l="1"/>
  <c r="N443" i="5"/>
  <c r="L308" i="5"/>
  <c r="N309" i="5"/>
  <c r="O135" i="5"/>
  <c r="O133" i="5"/>
  <c r="O131" i="5"/>
  <c r="O129" i="5"/>
  <c r="O127" i="5"/>
  <c r="O125" i="5"/>
  <c r="O134" i="5"/>
  <c r="O132" i="5"/>
  <c r="O130" i="5"/>
  <c r="O128" i="5"/>
  <c r="O126" i="5"/>
  <c r="O112" i="5"/>
  <c r="L307" i="5" l="1"/>
  <c r="N308" i="5"/>
  <c r="N444" i="5"/>
  <c r="L445" i="5"/>
  <c r="O123" i="5"/>
  <c r="O121" i="5"/>
  <c r="O119" i="5"/>
  <c r="O117" i="5"/>
  <c r="O115" i="5"/>
  <c r="O113" i="5"/>
  <c r="O122" i="5"/>
  <c r="O120" i="5"/>
  <c r="O118" i="5"/>
  <c r="O116" i="5"/>
  <c r="O114" i="5"/>
  <c r="O100" i="5"/>
  <c r="O111" i="5" l="1"/>
  <c r="O109" i="5"/>
  <c r="O107" i="5"/>
  <c r="O105" i="5"/>
  <c r="O103" i="5"/>
  <c r="O101" i="5"/>
  <c r="O110" i="5"/>
  <c r="O108" i="5"/>
  <c r="O106" i="5"/>
  <c r="O104" i="5"/>
  <c r="O102" i="5"/>
  <c r="O88" i="5"/>
  <c r="L446" i="5"/>
  <c r="N445" i="5"/>
  <c r="L306" i="5"/>
  <c r="N307" i="5"/>
  <c r="N446" i="5" l="1"/>
  <c r="L447" i="5"/>
  <c r="L305" i="5"/>
  <c r="N306" i="5"/>
  <c r="O99" i="5"/>
  <c r="O97" i="5"/>
  <c r="O95" i="5"/>
  <c r="O93" i="5"/>
  <c r="O91" i="5"/>
  <c r="O89" i="5"/>
  <c r="O76" i="5"/>
  <c r="O98" i="5"/>
  <c r="O96" i="5"/>
  <c r="O94" i="5"/>
  <c r="O92" i="5"/>
  <c r="O90" i="5"/>
  <c r="L304" i="5" l="1"/>
  <c r="N305" i="5"/>
  <c r="O87" i="5"/>
  <c r="O85" i="5"/>
  <c r="O83" i="5"/>
  <c r="O81" i="5"/>
  <c r="O79" i="5"/>
  <c r="O77" i="5"/>
  <c r="O86" i="5"/>
  <c r="O84" i="5"/>
  <c r="O82" i="5"/>
  <c r="O80" i="5"/>
  <c r="O78" i="5"/>
  <c r="O64" i="5"/>
  <c r="L448" i="5"/>
  <c r="N447" i="5"/>
  <c r="O73" i="5" l="1"/>
  <c r="O69" i="5"/>
  <c r="O65" i="5"/>
  <c r="O74" i="5"/>
  <c r="O71" i="5"/>
  <c r="O70" i="5"/>
  <c r="O68" i="5"/>
  <c r="O52" i="5"/>
  <c r="O67" i="5"/>
  <c r="O75" i="5"/>
  <c r="O72" i="5"/>
  <c r="O66" i="5"/>
  <c r="L303" i="5"/>
  <c r="N304" i="5"/>
  <c r="L449" i="5"/>
  <c r="N448" i="5"/>
  <c r="L450" i="5" l="1"/>
  <c r="N449" i="5"/>
  <c r="O61" i="5"/>
  <c r="O57" i="5"/>
  <c r="O53" i="5"/>
  <c r="O63" i="5"/>
  <c r="O55" i="5"/>
  <c r="O62" i="5"/>
  <c r="O60" i="5"/>
  <c r="O54" i="5"/>
  <c r="O59" i="5"/>
  <c r="O58" i="5"/>
  <c r="O56" i="5"/>
  <c r="O40" i="5"/>
  <c r="L302" i="5"/>
  <c r="N303" i="5"/>
  <c r="O49" i="5" l="1"/>
  <c r="O47" i="5"/>
  <c r="O43" i="5"/>
  <c r="O45" i="5"/>
  <c r="O46" i="5"/>
  <c r="O42" i="5"/>
  <c r="O50" i="5"/>
  <c r="O48" i="5"/>
  <c r="O44" i="5"/>
  <c r="O28" i="5"/>
  <c r="O51" i="5"/>
  <c r="O41" i="5"/>
  <c r="L301" i="5"/>
  <c r="N302" i="5"/>
  <c r="L451" i="5"/>
  <c r="N450" i="5"/>
  <c r="L452" i="5" l="1"/>
  <c r="N451" i="5"/>
  <c r="L300" i="5"/>
  <c r="N301" i="5"/>
  <c r="O39" i="5"/>
  <c r="O35" i="5"/>
  <c r="O31" i="5"/>
  <c r="O29" i="5"/>
  <c r="O16" i="5"/>
  <c r="O38" i="5"/>
  <c r="O34" i="5"/>
  <c r="O30" i="5"/>
  <c r="O36" i="5"/>
  <c r="O32" i="5"/>
  <c r="O37" i="5"/>
  <c r="O33" i="5"/>
  <c r="L299" i="5" l="1"/>
  <c r="N300" i="5"/>
  <c r="L453" i="5"/>
  <c r="N452" i="5"/>
  <c r="O27" i="5"/>
  <c r="O20" i="5"/>
  <c r="O24" i="5"/>
  <c r="O23" i="5"/>
  <c r="O18" i="5"/>
  <c r="O17" i="5"/>
  <c r="O26" i="5"/>
  <c r="O19" i="5"/>
  <c r="O21" i="5"/>
  <c r="O4" i="5"/>
  <c r="O25" i="5"/>
  <c r="O22" i="5"/>
  <c r="O14" i="5" l="1"/>
  <c r="O12" i="5"/>
  <c r="O10" i="5"/>
  <c r="O8" i="5"/>
  <c r="O5" i="5"/>
  <c r="O15" i="5"/>
  <c r="O13" i="5"/>
  <c r="O6" i="5"/>
  <c r="O11" i="5"/>
  <c r="O9" i="5"/>
  <c r="O7" i="5"/>
  <c r="L454" i="5"/>
  <c r="N453" i="5"/>
  <c r="L298" i="5"/>
  <c r="N299" i="5"/>
  <c r="L455" i="5" l="1"/>
  <c r="N454" i="5"/>
  <c r="L297" i="5"/>
  <c r="N298" i="5"/>
  <c r="L296" i="5" l="1"/>
  <c r="N297" i="5"/>
  <c r="L456" i="5"/>
  <c r="N455" i="5"/>
  <c r="L295" i="5" l="1"/>
  <c r="N296" i="5"/>
  <c r="L457" i="5"/>
  <c r="N456" i="5"/>
  <c r="N457" i="5" l="1"/>
  <c r="L458" i="5"/>
  <c r="L294" i="5"/>
  <c r="N295" i="5"/>
  <c r="L293" i="5" l="1"/>
  <c r="N294" i="5"/>
  <c r="L459" i="5"/>
  <c r="N458" i="5"/>
  <c r="L292" i="5" l="1"/>
  <c r="N293" i="5"/>
  <c r="L460" i="5"/>
  <c r="N459" i="5"/>
  <c r="L461" i="5" l="1"/>
  <c r="N460" i="5"/>
  <c r="L291" i="5"/>
  <c r="N292" i="5"/>
  <c r="N461" i="5" l="1"/>
  <c r="L462" i="5"/>
  <c r="L290" i="5"/>
  <c r="N291" i="5"/>
  <c r="L463" i="5" l="1"/>
  <c r="N462" i="5"/>
  <c r="L289" i="5"/>
  <c r="N290" i="5"/>
  <c r="L288" i="5" l="1"/>
  <c r="N289" i="5"/>
  <c r="L464" i="5"/>
  <c r="N463" i="5"/>
  <c r="N288" i="5" l="1"/>
  <c r="L287" i="5"/>
  <c r="L465" i="5"/>
  <c r="N464" i="5"/>
  <c r="N287" i="5" l="1"/>
  <c r="L286" i="5"/>
  <c r="N465" i="5"/>
  <c r="L466" i="5"/>
  <c r="L467" i="5" l="1"/>
  <c r="N466" i="5"/>
  <c r="N286" i="5"/>
  <c r="L285" i="5"/>
  <c r="N285" i="5" l="1"/>
  <c r="L284" i="5"/>
  <c r="L468" i="5"/>
  <c r="N467" i="5"/>
  <c r="L469" i="5" l="1"/>
  <c r="N468" i="5"/>
  <c r="N284" i="5"/>
  <c r="L283" i="5"/>
  <c r="N469" i="5" l="1"/>
  <c r="L470" i="5"/>
  <c r="N283" i="5"/>
  <c r="L282" i="5"/>
  <c r="N282" i="5" l="1"/>
  <c r="L281" i="5"/>
  <c r="L471" i="5"/>
  <c r="N470" i="5"/>
  <c r="L472" i="5" l="1"/>
  <c r="N471" i="5"/>
  <c r="L280" i="5"/>
  <c r="N281" i="5"/>
  <c r="N280" i="5" l="1"/>
  <c r="L279" i="5"/>
  <c r="L473" i="5"/>
  <c r="N472" i="5"/>
  <c r="N473" i="5" l="1"/>
  <c r="L474" i="5"/>
  <c r="N279" i="5"/>
  <c r="L278" i="5"/>
  <c r="L475" i="5" l="1"/>
  <c r="N474" i="5"/>
  <c r="N278" i="5"/>
  <c r="L277" i="5"/>
  <c r="L276" i="5" l="1"/>
  <c r="N277" i="5"/>
  <c r="L476" i="5"/>
  <c r="N475" i="5"/>
  <c r="N276" i="5" l="1"/>
  <c r="L275" i="5"/>
  <c r="L477" i="5"/>
  <c r="N476" i="5"/>
  <c r="N275" i="5" l="1"/>
  <c r="L274" i="5"/>
  <c r="N477" i="5"/>
  <c r="L478" i="5"/>
  <c r="L479" i="5" l="1"/>
  <c r="N478" i="5"/>
  <c r="N274" i="5"/>
  <c r="L273" i="5"/>
  <c r="L272" i="5" l="1"/>
  <c r="N273" i="5"/>
  <c r="L480" i="5"/>
  <c r="N479" i="5"/>
  <c r="L481" i="5" l="1"/>
  <c r="N480" i="5"/>
  <c r="N272" i="5"/>
  <c r="L271" i="5"/>
  <c r="N271" i="5" l="1"/>
  <c r="L270" i="5"/>
  <c r="N481" i="5"/>
  <c r="L482" i="5"/>
  <c r="N270" i="5" l="1"/>
  <c r="L269" i="5"/>
  <c r="L483" i="5"/>
  <c r="N482" i="5"/>
  <c r="L484" i="5" l="1"/>
  <c r="N483" i="5"/>
  <c r="N269" i="5"/>
  <c r="L268" i="5"/>
  <c r="L485" i="5" l="1"/>
  <c r="N484" i="5"/>
  <c r="N268" i="5"/>
  <c r="L267" i="5"/>
  <c r="L266" i="5" l="1"/>
  <c r="N267" i="5"/>
  <c r="N485" i="5"/>
  <c r="L486" i="5"/>
  <c r="L487" i="5" l="1"/>
  <c r="N486" i="5"/>
  <c r="N266" i="5"/>
  <c r="L265" i="5"/>
  <c r="N265" i="5" l="1"/>
  <c r="L264" i="5"/>
  <c r="L488" i="5"/>
  <c r="N487" i="5"/>
  <c r="N264" i="5" l="1"/>
  <c r="L263" i="5"/>
  <c r="L489" i="5"/>
  <c r="N488" i="5"/>
  <c r="L262" i="5" l="1"/>
  <c r="N263" i="5"/>
  <c r="N489" i="5"/>
  <c r="L490" i="5"/>
  <c r="L491" i="5" l="1"/>
  <c r="N490" i="5"/>
  <c r="N262" i="5"/>
  <c r="L261" i="5"/>
  <c r="N491" i="5" l="1"/>
  <c r="L492" i="5"/>
  <c r="N261" i="5"/>
  <c r="L260" i="5"/>
  <c r="N492" i="5" l="1"/>
  <c r="L493" i="5"/>
  <c r="N260" i="5"/>
  <c r="L259" i="5"/>
  <c r="N493" i="5" l="1"/>
  <c r="L494" i="5"/>
  <c r="L258" i="5"/>
  <c r="N259" i="5"/>
  <c r="L495" i="5" l="1"/>
  <c r="N494" i="5"/>
  <c r="N258" i="5"/>
  <c r="L257" i="5"/>
  <c r="N495" i="5" l="1"/>
  <c r="L496" i="5"/>
  <c r="N257" i="5"/>
  <c r="L256" i="5"/>
  <c r="N496" i="5" l="1"/>
  <c r="L497" i="5"/>
  <c r="N256" i="5"/>
  <c r="L255" i="5"/>
  <c r="N497" i="5" l="1"/>
  <c r="L498" i="5"/>
  <c r="L254" i="5"/>
  <c r="N255" i="5"/>
  <c r="L499" i="5" l="1"/>
  <c r="N498" i="5"/>
  <c r="N254" i="5"/>
  <c r="L253" i="5"/>
  <c r="N499" i="5" l="1"/>
  <c r="L500" i="5"/>
  <c r="N253" i="5"/>
  <c r="L252" i="5"/>
  <c r="N500" i="5" l="1"/>
  <c r="L501" i="5"/>
  <c r="N252" i="5"/>
  <c r="L251" i="5"/>
  <c r="N501" i="5" l="1"/>
  <c r="L502" i="5"/>
  <c r="L250" i="5"/>
  <c r="N251" i="5"/>
  <c r="L503" i="5" l="1"/>
  <c r="N502" i="5"/>
  <c r="N250" i="5"/>
  <c r="L249" i="5"/>
  <c r="N503" i="5" l="1"/>
  <c r="L504" i="5"/>
  <c r="N249" i="5"/>
  <c r="L248" i="5"/>
  <c r="N248" i="5" l="1"/>
  <c r="L247" i="5"/>
  <c r="N504" i="5"/>
  <c r="L505" i="5"/>
  <c r="L246" i="5" l="1"/>
  <c r="N247" i="5"/>
  <c r="N505" i="5"/>
  <c r="L506" i="5"/>
  <c r="N246" i="5" l="1"/>
  <c r="L245" i="5"/>
  <c r="L507" i="5"/>
  <c r="N506" i="5"/>
  <c r="N245" i="5" l="1"/>
  <c r="L244" i="5"/>
  <c r="N507" i="5"/>
  <c r="L508" i="5"/>
  <c r="N508" i="5" l="1"/>
  <c r="L509" i="5"/>
  <c r="N244" i="5"/>
  <c r="L243" i="5"/>
  <c r="N509" i="5" l="1"/>
  <c r="L510" i="5"/>
  <c r="L242" i="5"/>
  <c r="N243" i="5"/>
  <c r="N242" i="5" l="1"/>
  <c r="L241" i="5"/>
  <c r="L511" i="5"/>
  <c r="N510" i="5"/>
  <c r="N241" i="5" l="1"/>
  <c r="L240" i="5"/>
  <c r="N511" i="5"/>
  <c r="L512" i="5"/>
  <c r="N240" i="5" l="1"/>
  <c r="L239" i="5"/>
  <c r="N512" i="5"/>
  <c r="L513" i="5"/>
  <c r="L238" i="5" l="1"/>
  <c r="N239" i="5"/>
  <c r="N513" i="5"/>
  <c r="L514" i="5"/>
  <c r="N238" i="5" l="1"/>
  <c r="L237" i="5"/>
  <c r="L515" i="5"/>
  <c r="N514" i="5"/>
  <c r="N515" i="5" l="1"/>
  <c r="L516" i="5"/>
  <c r="N237" i="5"/>
  <c r="L236" i="5"/>
  <c r="N516" i="5" l="1"/>
  <c r="L517" i="5"/>
  <c r="N236" i="5"/>
  <c r="L235" i="5"/>
  <c r="N517" i="5" l="1"/>
  <c r="L518" i="5"/>
  <c r="L234" i="5"/>
  <c r="N235" i="5"/>
  <c r="L519" i="5" l="1"/>
  <c r="N518" i="5"/>
  <c r="N234" i="5"/>
  <c r="L233" i="5"/>
  <c r="N519" i="5" l="1"/>
  <c r="L520" i="5"/>
  <c r="N233" i="5"/>
  <c r="L232" i="5"/>
  <c r="N520" i="5" l="1"/>
  <c r="L521" i="5"/>
  <c r="N232" i="5"/>
  <c r="L231" i="5"/>
  <c r="N521" i="5" l="1"/>
  <c r="L522" i="5"/>
  <c r="L230" i="5"/>
  <c r="N231" i="5"/>
  <c r="N230" i="5" l="1"/>
  <c r="L229" i="5"/>
  <c r="L523" i="5"/>
  <c r="N522" i="5"/>
  <c r="N229" i="5" l="1"/>
  <c r="L228" i="5"/>
  <c r="N523" i="5"/>
  <c r="L524" i="5"/>
  <c r="N228" i="5" l="1"/>
  <c r="L227" i="5"/>
  <c r="N524" i="5"/>
  <c r="L525" i="5"/>
  <c r="L226" i="5" l="1"/>
  <c r="N227" i="5"/>
  <c r="N525" i="5"/>
  <c r="L526" i="5"/>
  <c r="N226" i="5" l="1"/>
  <c r="L225" i="5"/>
  <c r="L527" i="5"/>
  <c r="N526" i="5"/>
  <c r="N225" i="5" l="1"/>
  <c r="L224" i="5"/>
  <c r="N527" i="5"/>
  <c r="L528" i="5"/>
  <c r="N224" i="5" l="1"/>
  <c r="L223" i="5"/>
  <c r="N528" i="5"/>
  <c r="L529" i="5"/>
  <c r="N529" i="5" l="1"/>
  <c r="L530" i="5"/>
  <c r="L222" i="5"/>
  <c r="N223" i="5"/>
  <c r="L531" i="5" l="1"/>
  <c r="N530" i="5"/>
  <c r="N222" i="5"/>
  <c r="L221" i="5"/>
  <c r="N531" i="5" l="1"/>
  <c r="L532" i="5"/>
  <c r="N221" i="5"/>
  <c r="L220" i="5"/>
  <c r="N532" i="5" l="1"/>
  <c r="L533" i="5"/>
  <c r="N220" i="5"/>
  <c r="L219" i="5"/>
  <c r="N533" i="5" l="1"/>
  <c r="L534" i="5"/>
  <c r="L218" i="5"/>
  <c r="N219" i="5"/>
  <c r="L535" i="5" l="1"/>
  <c r="N534" i="5"/>
  <c r="N218" i="5"/>
  <c r="L217" i="5"/>
  <c r="N535" i="5" l="1"/>
  <c r="L536" i="5"/>
  <c r="N217" i="5"/>
  <c r="L216" i="5"/>
  <c r="N536" i="5" l="1"/>
  <c r="L537" i="5"/>
  <c r="N216" i="5"/>
  <c r="L215" i="5"/>
  <c r="N537" i="5" l="1"/>
  <c r="L538" i="5"/>
  <c r="N215" i="5"/>
  <c r="L214" i="5"/>
  <c r="L539" i="5" l="1"/>
  <c r="N538" i="5"/>
  <c r="N214" i="5"/>
  <c r="L213" i="5"/>
  <c r="N539" i="5" l="1"/>
  <c r="L540" i="5"/>
  <c r="N213" i="5"/>
  <c r="L212" i="5"/>
  <c r="N540" i="5" l="1"/>
  <c r="L541" i="5"/>
  <c r="N212" i="5"/>
  <c r="L211" i="5"/>
  <c r="N541" i="5" l="1"/>
  <c r="L542" i="5"/>
  <c r="N211" i="5"/>
  <c r="L210" i="5"/>
  <c r="L543" i="5" l="1"/>
  <c r="N542" i="5"/>
  <c r="N210" i="5"/>
  <c r="L209" i="5"/>
  <c r="N543" i="5" l="1"/>
  <c r="L544" i="5"/>
  <c r="N209" i="5"/>
  <c r="L208" i="5"/>
  <c r="N544" i="5" l="1"/>
  <c r="L545" i="5"/>
  <c r="N208" i="5"/>
  <c r="L207" i="5"/>
  <c r="N545" i="5" l="1"/>
  <c r="L546" i="5"/>
  <c r="N207" i="5"/>
  <c r="L206" i="5"/>
  <c r="L547" i="5" l="1"/>
  <c r="N546" i="5"/>
  <c r="N206" i="5"/>
  <c r="L205" i="5"/>
  <c r="N547" i="5" l="1"/>
  <c r="L548" i="5"/>
  <c r="N205" i="5"/>
  <c r="L204" i="5"/>
  <c r="N548" i="5" l="1"/>
  <c r="L549" i="5"/>
  <c r="N204" i="5"/>
  <c r="L203" i="5"/>
  <c r="N549" i="5" l="1"/>
  <c r="L550" i="5"/>
  <c r="N203" i="5"/>
  <c r="L202" i="5"/>
  <c r="L551" i="5" l="1"/>
  <c r="N550" i="5"/>
  <c r="N202" i="5"/>
  <c r="L201" i="5"/>
  <c r="N551" i="5" l="1"/>
  <c r="L552" i="5"/>
  <c r="N201" i="5"/>
  <c r="L200" i="5"/>
  <c r="N552" i="5" l="1"/>
  <c r="L553" i="5"/>
  <c r="N200" i="5"/>
  <c r="L199" i="5"/>
  <c r="N553" i="5" l="1"/>
  <c r="L554" i="5"/>
  <c r="N199" i="5"/>
  <c r="L198" i="5"/>
  <c r="N198" i="5" l="1"/>
  <c r="L197" i="5"/>
  <c r="L555" i="5"/>
  <c r="N554" i="5"/>
  <c r="N197" i="5" l="1"/>
  <c r="L196" i="5"/>
  <c r="N555" i="5"/>
  <c r="L556" i="5"/>
  <c r="N196" i="5" l="1"/>
  <c r="L195" i="5"/>
  <c r="N556" i="5"/>
  <c r="L557" i="5"/>
  <c r="N195" i="5" l="1"/>
  <c r="L194" i="5"/>
  <c r="N557" i="5"/>
  <c r="L558" i="5"/>
  <c r="N194" i="5" l="1"/>
  <c r="L193" i="5"/>
  <c r="L559" i="5"/>
  <c r="N558" i="5"/>
  <c r="N193" i="5" l="1"/>
  <c r="L192" i="5"/>
  <c r="N559" i="5"/>
  <c r="L560" i="5"/>
  <c r="N192" i="5" l="1"/>
  <c r="L191" i="5"/>
  <c r="N560" i="5"/>
  <c r="L561" i="5"/>
  <c r="N191" i="5" l="1"/>
  <c r="L190" i="5"/>
  <c r="N561" i="5"/>
  <c r="L562" i="5"/>
  <c r="N190" i="5" l="1"/>
  <c r="L189" i="5"/>
  <c r="L563" i="5"/>
  <c r="N562" i="5"/>
  <c r="N189" i="5" l="1"/>
  <c r="L188" i="5"/>
  <c r="N563" i="5"/>
  <c r="L564" i="5"/>
  <c r="N188" i="5" l="1"/>
  <c r="L187" i="5"/>
  <c r="N564" i="5"/>
  <c r="L565" i="5"/>
  <c r="N187" i="5" l="1"/>
  <c r="L186" i="5"/>
  <c r="N565" i="5"/>
  <c r="L566" i="5"/>
  <c r="N186" i="5" l="1"/>
  <c r="L185" i="5"/>
  <c r="L567" i="5"/>
  <c r="N566" i="5"/>
  <c r="N185" i="5" l="1"/>
  <c r="L184" i="5"/>
  <c r="N567" i="5"/>
  <c r="L568" i="5"/>
  <c r="N184" i="5" l="1"/>
  <c r="L183" i="5"/>
  <c r="N568" i="5"/>
  <c r="L569" i="5"/>
  <c r="N183" i="5" l="1"/>
  <c r="L182" i="5"/>
  <c r="N569" i="5"/>
  <c r="L570" i="5"/>
  <c r="N182" i="5" l="1"/>
  <c r="L181" i="5"/>
  <c r="L571" i="5"/>
  <c r="N570" i="5"/>
  <c r="N571" i="5" l="1"/>
  <c r="L572" i="5"/>
  <c r="N181" i="5"/>
  <c r="L180" i="5"/>
  <c r="N180" i="5" l="1"/>
  <c r="L179" i="5"/>
  <c r="N572" i="5"/>
  <c r="L573" i="5"/>
  <c r="N573" i="5" l="1"/>
  <c r="L574" i="5"/>
  <c r="N179" i="5"/>
  <c r="L178" i="5"/>
  <c r="L575" i="5" l="1"/>
  <c r="N574" i="5"/>
  <c r="N178" i="5"/>
  <c r="L177" i="5"/>
  <c r="N575" i="5" l="1"/>
  <c r="L576" i="5"/>
  <c r="N177" i="5"/>
  <c r="L176" i="5"/>
  <c r="N576" i="5" l="1"/>
  <c r="L577" i="5"/>
  <c r="N176" i="5"/>
  <c r="L175" i="5"/>
  <c r="N577" i="5" l="1"/>
  <c r="L578" i="5"/>
  <c r="N175" i="5"/>
  <c r="L174" i="5"/>
  <c r="L579" i="5" l="1"/>
  <c r="N578" i="5"/>
  <c r="N174" i="5"/>
  <c r="L173" i="5"/>
  <c r="N579" i="5" l="1"/>
  <c r="L580" i="5"/>
  <c r="N173" i="5"/>
  <c r="L172" i="5"/>
  <c r="N580" i="5" l="1"/>
  <c r="L581" i="5"/>
  <c r="N172" i="5"/>
  <c r="L171" i="5"/>
  <c r="N581" i="5" l="1"/>
  <c r="L582" i="5"/>
  <c r="N171" i="5"/>
  <c r="L170" i="5"/>
  <c r="L583" i="5" l="1"/>
  <c r="N582" i="5"/>
  <c r="N170" i="5"/>
  <c r="L169" i="5"/>
  <c r="N583" i="5" l="1"/>
  <c r="L584" i="5"/>
  <c r="N169" i="5"/>
  <c r="L168" i="5"/>
  <c r="N584" i="5" l="1"/>
  <c r="L585" i="5"/>
  <c r="N168" i="5"/>
  <c r="L167" i="5"/>
  <c r="N585" i="5" l="1"/>
  <c r="L586" i="5"/>
  <c r="N167" i="5"/>
  <c r="L166" i="5"/>
  <c r="L587" i="5" l="1"/>
  <c r="N586" i="5"/>
  <c r="N166" i="5"/>
  <c r="L165" i="5"/>
  <c r="N587" i="5" l="1"/>
  <c r="L588" i="5"/>
  <c r="N165" i="5"/>
  <c r="L164" i="5"/>
  <c r="N588" i="5" l="1"/>
  <c r="L589" i="5"/>
  <c r="N164" i="5"/>
  <c r="L163" i="5"/>
  <c r="N589" i="5" l="1"/>
  <c r="L590" i="5"/>
  <c r="N163" i="5"/>
  <c r="L162" i="5"/>
  <c r="L591" i="5" l="1"/>
  <c r="N590" i="5"/>
  <c r="N162" i="5"/>
  <c r="L161" i="5"/>
  <c r="N591" i="5" l="1"/>
  <c r="L592" i="5"/>
  <c r="N161" i="5"/>
  <c r="L160" i="5"/>
  <c r="N160" i="5" l="1"/>
  <c r="L159" i="5"/>
  <c r="N592" i="5"/>
  <c r="L593" i="5"/>
  <c r="N159" i="5" l="1"/>
  <c r="L158" i="5"/>
  <c r="N593" i="5"/>
  <c r="L594" i="5"/>
  <c r="N158" i="5" l="1"/>
  <c r="L157" i="5"/>
  <c r="L595" i="5"/>
  <c r="N594" i="5"/>
  <c r="N157" i="5" l="1"/>
  <c r="L156" i="5"/>
  <c r="N595" i="5"/>
  <c r="L596" i="5"/>
  <c r="N596" i="5" l="1"/>
  <c r="L597" i="5"/>
  <c r="N156" i="5"/>
  <c r="L155" i="5"/>
  <c r="N597" i="5" l="1"/>
  <c r="L598" i="5"/>
  <c r="N155" i="5"/>
  <c r="L154" i="5"/>
  <c r="L599" i="5" l="1"/>
  <c r="N598" i="5"/>
  <c r="N154" i="5"/>
  <c r="L153" i="5"/>
  <c r="N599" i="5" l="1"/>
  <c r="L600" i="5"/>
  <c r="N153" i="5"/>
  <c r="L152" i="5"/>
  <c r="N152" i="5" l="1"/>
  <c r="L151" i="5"/>
  <c r="N600" i="5"/>
  <c r="L601" i="5"/>
  <c r="N151" i="5" l="1"/>
  <c r="L150" i="5"/>
  <c r="N601" i="5"/>
  <c r="L602" i="5"/>
  <c r="N150" i="5" l="1"/>
  <c r="L149" i="5"/>
  <c r="L603" i="5"/>
  <c r="N602" i="5"/>
  <c r="N149" i="5" l="1"/>
  <c r="L148" i="5"/>
  <c r="N603" i="5"/>
  <c r="L604" i="5"/>
  <c r="N148" i="5" l="1"/>
  <c r="L147" i="5"/>
  <c r="N604" i="5"/>
  <c r="L605" i="5"/>
  <c r="N147" i="5" l="1"/>
  <c r="L146" i="5"/>
  <c r="N605" i="5"/>
  <c r="L606" i="5"/>
  <c r="L607" i="5" l="1"/>
  <c r="N606" i="5"/>
  <c r="N146" i="5"/>
  <c r="L145" i="5"/>
  <c r="N145" i="5" l="1"/>
  <c r="L144" i="5"/>
  <c r="N607" i="5"/>
  <c r="L608" i="5"/>
  <c r="N144" i="5" l="1"/>
  <c r="L143" i="5"/>
  <c r="N608" i="5"/>
  <c r="L609" i="5"/>
  <c r="N143" i="5" l="1"/>
  <c r="L142" i="5"/>
  <c r="N609" i="5"/>
  <c r="L610" i="5"/>
  <c r="N142" i="5" l="1"/>
  <c r="L141" i="5"/>
  <c r="L611" i="5"/>
  <c r="N610" i="5"/>
  <c r="N141" i="5" l="1"/>
  <c r="L140" i="5"/>
  <c r="N611" i="5"/>
  <c r="L612" i="5"/>
  <c r="N140" i="5" l="1"/>
  <c r="L139" i="5"/>
  <c r="N612" i="5"/>
  <c r="L613" i="5"/>
  <c r="N139" i="5" l="1"/>
  <c r="L138" i="5"/>
  <c r="N613" i="5"/>
  <c r="L614" i="5"/>
  <c r="N138" i="5" l="1"/>
  <c r="L137" i="5"/>
  <c r="L615" i="5"/>
  <c r="N614" i="5"/>
  <c r="N137" i="5" l="1"/>
  <c r="L136" i="5"/>
  <c r="N615" i="5"/>
  <c r="L616" i="5"/>
  <c r="N136" i="5" l="1"/>
  <c r="L135" i="5"/>
  <c r="N616" i="5"/>
  <c r="L617" i="5"/>
  <c r="N135" i="5" l="1"/>
  <c r="L134" i="5"/>
  <c r="N617" i="5"/>
  <c r="L618" i="5"/>
  <c r="N134" i="5" l="1"/>
  <c r="L133" i="5"/>
  <c r="L619" i="5"/>
  <c r="N618" i="5"/>
  <c r="N619" i="5" l="1"/>
  <c r="L620" i="5"/>
  <c r="N133" i="5"/>
  <c r="L132" i="5"/>
  <c r="N620" i="5" l="1"/>
  <c r="L621" i="5"/>
  <c r="N132" i="5"/>
  <c r="L131" i="5"/>
  <c r="N621" i="5" l="1"/>
  <c r="L622" i="5"/>
  <c r="N131" i="5"/>
  <c r="L130" i="5"/>
  <c r="L623" i="5" l="1"/>
  <c r="N622" i="5"/>
  <c r="N130" i="5"/>
  <c r="L129" i="5"/>
  <c r="N129" i="5" l="1"/>
  <c r="L128" i="5"/>
  <c r="N623" i="5"/>
  <c r="L624" i="5"/>
  <c r="N128" i="5" l="1"/>
  <c r="L127" i="5"/>
  <c r="N624" i="5"/>
  <c r="L625" i="5"/>
  <c r="N127" i="5" l="1"/>
  <c r="L126" i="5"/>
  <c r="N625" i="5"/>
  <c r="L626" i="5"/>
  <c r="N126" i="5" l="1"/>
  <c r="L125" i="5"/>
  <c r="L627" i="5"/>
  <c r="N626" i="5"/>
  <c r="N125" i="5" l="1"/>
  <c r="L124" i="5"/>
  <c r="N627" i="5"/>
  <c r="L628" i="5"/>
  <c r="N124" i="5" l="1"/>
  <c r="L123" i="5"/>
  <c r="N628" i="5"/>
  <c r="L629" i="5"/>
  <c r="N123" i="5" l="1"/>
  <c r="L122" i="5"/>
  <c r="N629" i="5"/>
  <c r="L630" i="5"/>
  <c r="N122" i="5" l="1"/>
  <c r="L121" i="5"/>
  <c r="L631" i="5"/>
  <c r="N630" i="5"/>
  <c r="N121" i="5" l="1"/>
  <c r="L120" i="5"/>
  <c r="N631" i="5"/>
  <c r="L632" i="5"/>
  <c r="N120" i="5" l="1"/>
  <c r="L119" i="5"/>
  <c r="N632" i="5"/>
  <c r="L633" i="5"/>
  <c r="N119" i="5" l="1"/>
  <c r="L118" i="5"/>
  <c r="N633" i="5"/>
  <c r="L634" i="5"/>
  <c r="N118" i="5" l="1"/>
  <c r="L117" i="5"/>
  <c r="L635" i="5"/>
  <c r="N634" i="5"/>
  <c r="N117" i="5" l="1"/>
  <c r="L116" i="5"/>
  <c r="N635" i="5"/>
  <c r="L636" i="5"/>
  <c r="N116" i="5" l="1"/>
  <c r="L115" i="5"/>
  <c r="N636" i="5"/>
  <c r="L637" i="5"/>
  <c r="N115" i="5" l="1"/>
  <c r="L114" i="5"/>
  <c r="L638" i="5"/>
  <c r="N637" i="5"/>
  <c r="N114" i="5" l="1"/>
  <c r="L113" i="5"/>
  <c r="N638" i="5"/>
  <c r="L639" i="5"/>
  <c r="N113" i="5" l="1"/>
  <c r="L112" i="5"/>
  <c r="L640" i="5"/>
  <c r="N639" i="5"/>
  <c r="N112" i="5" l="1"/>
  <c r="L111" i="5"/>
  <c r="N640" i="5"/>
  <c r="L641" i="5"/>
  <c r="N111" i="5" l="1"/>
  <c r="L110" i="5"/>
  <c r="L642" i="5"/>
  <c r="N641" i="5"/>
  <c r="N110" i="5" l="1"/>
  <c r="L109" i="5"/>
  <c r="N642" i="5"/>
  <c r="L643" i="5"/>
  <c r="N643" i="5" l="1"/>
  <c r="L644" i="5"/>
  <c r="N109" i="5"/>
  <c r="L108" i="5"/>
  <c r="N644" i="5" l="1"/>
  <c r="L645" i="5"/>
  <c r="N108" i="5"/>
  <c r="L107" i="5"/>
  <c r="L646" i="5" l="1"/>
  <c r="N645" i="5"/>
  <c r="N107" i="5"/>
  <c r="L106" i="5"/>
  <c r="L647" i="5" l="1"/>
  <c r="N646" i="5"/>
  <c r="N106" i="5"/>
  <c r="L105" i="5"/>
  <c r="L648" i="5" l="1"/>
  <c r="N647" i="5"/>
  <c r="N105" i="5"/>
  <c r="L104" i="5"/>
  <c r="N648" i="5" l="1"/>
  <c r="L649" i="5"/>
  <c r="N104" i="5"/>
  <c r="L103" i="5"/>
  <c r="N649" i="5" l="1"/>
  <c r="L650" i="5"/>
  <c r="N103" i="5"/>
  <c r="L102" i="5"/>
  <c r="N650" i="5" l="1"/>
  <c r="L651" i="5"/>
  <c r="N102" i="5"/>
  <c r="L101" i="5"/>
  <c r="L652" i="5" l="1"/>
  <c r="N651" i="5"/>
  <c r="N101" i="5"/>
  <c r="L100" i="5"/>
  <c r="N652" i="5" l="1"/>
  <c r="L653" i="5"/>
  <c r="N100" i="5"/>
  <c r="L99" i="5"/>
  <c r="N653" i="5" l="1"/>
  <c r="L654" i="5"/>
  <c r="N99" i="5"/>
  <c r="L98" i="5"/>
  <c r="N654" i="5" l="1"/>
  <c r="L655" i="5"/>
  <c r="N98" i="5"/>
  <c r="L97" i="5"/>
  <c r="L656" i="5" l="1"/>
  <c r="N655" i="5"/>
  <c r="N97" i="5"/>
  <c r="L96" i="5"/>
  <c r="N656" i="5" l="1"/>
  <c r="L657" i="5"/>
  <c r="N96" i="5"/>
  <c r="L95" i="5"/>
  <c r="N657" i="5" l="1"/>
  <c r="L658" i="5"/>
  <c r="N95" i="5"/>
  <c r="L94" i="5"/>
  <c r="N658" i="5" l="1"/>
  <c r="L659" i="5"/>
  <c r="N94" i="5"/>
  <c r="L93" i="5"/>
  <c r="L660" i="5" l="1"/>
  <c r="N659" i="5"/>
  <c r="N93" i="5"/>
  <c r="L92" i="5"/>
  <c r="N660" i="5" l="1"/>
  <c r="L661" i="5"/>
  <c r="N92" i="5"/>
  <c r="L91" i="5"/>
  <c r="N661" i="5" l="1"/>
  <c r="L662" i="5"/>
  <c r="N91" i="5"/>
  <c r="L90" i="5"/>
  <c r="N662" i="5" l="1"/>
  <c r="L663" i="5"/>
  <c r="N90" i="5"/>
  <c r="L89" i="5"/>
  <c r="L664" i="5" l="1"/>
  <c r="N663" i="5"/>
  <c r="N89" i="5"/>
  <c r="L88" i="5"/>
  <c r="N664" i="5" l="1"/>
  <c r="L665" i="5"/>
  <c r="N88" i="5"/>
  <c r="L87" i="5"/>
  <c r="N665" i="5" l="1"/>
  <c r="L666" i="5"/>
  <c r="N87" i="5"/>
  <c r="L86" i="5"/>
  <c r="N666" i="5" l="1"/>
  <c r="L667" i="5"/>
  <c r="N86" i="5"/>
  <c r="L85" i="5"/>
  <c r="L668" i="5" l="1"/>
  <c r="N667" i="5"/>
  <c r="N85" i="5"/>
  <c r="L84" i="5"/>
  <c r="N668" i="5" l="1"/>
  <c r="L669" i="5"/>
  <c r="N84" i="5"/>
  <c r="L83" i="5"/>
  <c r="N83" i="5" l="1"/>
  <c r="L82" i="5"/>
  <c r="N669" i="5"/>
  <c r="L670" i="5"/>
  <c r="N82" i="5" l="1"/>
  <c r="L81" i="5"/>
  <c r="N670" i="5"/>
  <c r="L671" i="5"/>
  <c r="N81" i="5" l="1"/>
  <c r="L80" i="5"/>
  <c r="L672" i="5"/>
  <c r="N671" i="5"/>
  <c r="N80" i="5" l="1"/>
  <c r="L79" i="5"/>
  <c r="N672" i="5"/>
  <c r="L673" i="5"/>
  <c r="N79" i="5" l="1"/>
  <c r="L78" i="5"/>
  <c r="N673" i="5"/>
  <c r="L674" i="5"/>
  <c r="N78" i="5" l="1"/>
  <c r="L77" i="5"/>
  <c r="N674" i="5"/>
  <c r="L675" i="5"/>
  <c r="N77" i="5" l="1"/>
  <c r="L76" i="5"/>
  <c r="L676" i="5"/>
  <c r="N675" i="5"/>
  <c r="N76" i="5" l="1"/>
  <c r="L75" i="5"/>
  <c r="N676" i="5"/>
  <c r="L677" i="5"/>
  <c r="L74" i="5" l="1"/>
  <c r="N75" i="5"/>
  <c r="N677" i="5"/>
  <c r="L678" i="5"/>
  <c r="L73" i="5" l="1"/>
  <c r="N74" i="5"/>
  <c r="N678" i="5"/>
  <c r="L679" i="5"/>
  <c r="L72" i="5" l="1"/>
  <c r="N73" i="5"/>
  <c r="L680" i="5"/>
  <c r="N679" i="5"/>
  <c r="N72" i="5" l="1"/>
  <c r="L71" i="5"/>
  <c r="N680" i="5"/>
  <c r="L681" i="5"/>
  <c r="L70" i="5" l="1"/>
  <c r="N71" i="5"/>
  <c r="N681" i="5"/>
  <c r="L682" i="5"/>
  <c r="N70" i="5" l="1"/>
  <c r="L69" i="5"/>
  <c r="N682" i="5"/>
  <c r="L683" i="5"/>
  <c r="N69" i="5" l="1"/>
  <c r="L68" i="5"/>
  <c r="L684" i="5"/>
  <c r="N683" i="5"/>
  <c r="N68" i="5" l="1"/>
  <c r="L67" i="5"/>
  <c r="N684" i="5"/>
  <c r="L685" i="5"/>
  <c r="L66" i="5" l="1"/>
  <c r="N67" i="5"/>
  <c r="N685" i="5"/>
  <c r="L686" i="5"/>
  <c r="L65" i="5" l="1"/>
  <c r="N66" i="5"/>
  <c r="N686" i="5"/>
  <c r="L687" i="5"/>
  <c r="L64" i="5" l="1"/>
  <c r="N65" i="5"/>
  <c r="L688" i="5"/>
  <c r="N687" i="5"/>
  <c r="N64" i="5" l="1"/>
  <c r="L63" i="5"/>
  <c r="N688" i="5"/>
  <c r="L689" i="5"/>
  <c r="L62" i="5" l="1"/>
  <c r="N63" i="5"/>
  <c r="N689" i="5"/>
  <c r="L690" i="5"/>
  <c r="N62" i="5" l="1"/>
  <c r="L61" i="5"/>
  <c r="N690" i="5"/>
  <c r="L691" i="5"/>
  <c r="N61" i="5" l="1"/>
  <c r="L60" i="5"/>
  <c r="L692" i="5"/>
  <c r="N691" i="5"/>
  <c r="N60" i="5" l="1"/>
  <c r="L59" i="5"/>
  <c r="N692" i="5"/>
  <c r="L693" i="5"/>
  <c r="L58" i="5" l="1"/>
  <c r="N59" i="5"/>
  <c r="N693" i="5"/>
  <c r="L694" i="5"/>
  <c r="L57" i="5" l="1"/>
  <c r="N58" i="5"/>
  <c r="N694" i="5"/>
  <c r="L695" i="5"/>
  <c r="L56" i="5" l="1"/>
  <c r="N57" i="5"/>
  <c r="L696" i="5"/>
  <c r="N695" i="5"/>
  <c r="N56" i="5" l="1"/>
  <c r="L55" i="5"/>
  <c r="N696" i="5"/>
  <c r="L697" i="5"/>
  <c r="L54" i="5" l="1"/>
  <c r="N55" i="5"/>
  <c r="N697" i="5"/>
  <c r="L698" i="5"/>
  <c r="N54" i="5" l="1"/>
  <c r="L53" i="5"/>
  <c r="N698" i="5"/>
  <c r="L699" i="5"/>
  <c r="N53" i="5" l="1"/>
  <c r="L52" i="5"/>
  <c r="L700" i="5"/>
  <c r="N699" i="5"/>
  <c r="N52" i="5" l="1"/>
  <c r="L51" i="5"/>
  <c r="N700" i="5"/>
  <c r="L701" i="5"/>
  <c r="L50" i="5" l="1"/>
  <c r="N51" i="5"/>
  <c r="N701" i="5"/>
  <c r="L702" i="5"/>
  <c r="N50" i="5" l="1"/>
  <c r="L49" i="5"/>
  <c r="N702" i="5"/>
  <c r="L703" i="5"/>
  <c r="L48" i="5" l="1"/>
  <c r="N49" i="5"/>
  <c r="L704" i="5"/>
  <c r="N703" i="5"/>
  <c r="N48" i="5" l="1"/>
  <c r="L47" i="5"/>
  <c r="N704" i="5"/>
  <c r="L705" i="5"/>
  <c r="L46" i="5" l="1"/>
  <c r="N47" i="5"/>
  <c r="N705" i="5"/>
  <c r="L706" i="5"/>
  <c r="N46" i="5" l="1"/>
  <c r="L45" i="5"/>
  <c r="N706" i="5"/>
  <c r="L707" i="5"/>
  <c r="L44" i="5" l="1"/>
  <c r="N45" i="5"/>
  <c r="L708" i="5"/>
  <c r="N707" i="5"/>
  <c r="N44" i="5" l="1"/>
  <c r="L43" i="5"/>
  <c r="N708" i="5"/>
  <c r="L709" i="5"/>
  <c r="N709" i="5" l="1"/>
  <c r="L710" i="5"/>
  <c r="N43" i="5"/>
  <c r="L42" i="5"/>
  <c r="N710" i="5" l="1"/>
  <c r="L711" i="5"/>
  <c r="N42" i="5"/>
  <c r="L41" i="5"/>
  <c r="L712" i="5" l="1"/>
  <c r="N711" i="5"/>
  <c r="L40" i="5"/>
  <c r="N41" i="5"/>
  <c r="N712" i="5" l="1"/>
  <c r="L713" i="5"/>
  <c r="N40" i="5"/>
  <c r="L39" i="5"/>
  <c r="N713" i="5" l="1"/>
  <c r="L714" i="5"/>
  <c r="L38" i="5"/>
  <c r="N39" i="5"/>
  <c r="N38" i="5" l="1"/>
  <c r="L37" i="5"/>
  <c r="N714" i="5"/>
  <c r="L715" i="5"/>
  <c r="L36" i="5" l="1"/>
  <c r="N37" i="5"/>
  <c r="L716" i="5"/>
  <c r="N715" i="5"/>
  <c r="L35" i="5" l="1"/>
  <c r="N36" i="5"/>
  <c r="N716" i="5"/>
  <c r="L717" i="5"/>
  <c r="L34" i="5" l="1"/>
  <c r="N35" i="5"/>
  <c r="N717" i="5"/>
  <c r="L718" i="5"/>
  <c r="N34" i="5" l="1"/>
  <c r="L33" i="5"/>
  <c r="N718" i="5"/>
  <c r="L719" i="5"/>
  <c r="L32" i="5" l="1"/>
  <c r="N33" i="5"/>
  <c r="L720" i="5"/>
  <c r="N719" i="5"/>
  <c r="N720" i="5" l="1"/>
  <c r="L721" i="5"/>
  <c r="L31" i="5"/>
  <c r="N32" i="5"/>
  <c r="N721" i="5" l="1"/>
  <c r="L722" i="5"/>
  <c r="N31" i="5"/>
  <c r="L30" i="5"/>
  <c r="N722" i="5" l="1"/>
  <c r="L723" i="5"/>
  <c r="N30" i="5"/>
  <c r="L29" i="5"/>
  <c r="L724" i="5" l="1"/>
  <c r="N723" i="5"/>
  <c r="L28" i="5"/>
  <c r="N29" i="5"/>
  <c r="N28" i="5" l="1"/>
  <c r="L27" i="5"/>
  <c r="N724" i="5"/>
  <c r="L725" i="5"/>
  <c r="N27" i="5" l="1"/>
  <c r="L26" i="5"/>
  <c r="N725" i="5"/>
  <c r="L726" i="5"/>
  <c r="N26" i="5" l="1"/>
  <c r="L25" i="5"/>
  <c r="N726" i="5"/>
  <c r="L727" i="5"/>
  <c r="N25" i="5" l="1"/>
  <c r="L24" i="5"/>
  <c r="L728" i="5"/>
  <c r="N727" i="5"/>
  <c r="N24" i="5" l="1"/>
  <c r="L23" i="5"/>
  <c r="N728" i="5"/>
  <c r="L729" i="5"/>
  <c r="N23" i="5" l="1"/>
  <c r="L22" i="5"/>
  <c r="N729" i="5"/>
  <c r="L730" i="5"/>
  <c r="L21" i="5" l="1"/>
  <c r="N22" i="5"/>
  <c r="N730" i="5"/>
  <c r="L731" i="5"/>
  <c r="L20" i="5" l="1"/>
  <c r="N21" i="5"/>
  <c r="L732" i="5"/>
  <c r="N731" i="5"/>
  <c r="N732" i="5" l="1"/>
  <c r="L733" i="5"/>
  <c r="L19" i="5"/>
  <c r="N20" i="5"/>
  <c r="N733" i="5" l="1"/>
  <c r="L734" i="5"/>
  <c r="N19" i="5"/>
  <c r="L18" i="5"/>
  <c r="N734" i="5" l="1"/>
  <c r="L735" i="5"/>
  <c r="N18" i="5"/>
  <c r="L17" i="5"/>
  <c r="L736" i="5" l="1"/>
  <c r="N735" i="5"/>
  <c r="N17" i="5"/>
  <c r="L16" i="5"/>
  <c r="N736" i="5" l="1"/>
  <c r="L737" i="5"/>
  <c r="N16" i="5"/>
  <c r="L15" i="5"/>
  <c r="N737" i="5" l="1"/>
  <c r="L738" i="5"/>
  <c r="N15" i="5"/>
  <c r="L14" i="5"/>
  <c r="N738" i="5" l="1"/>
  <c r="L739" i="5"/>
  <c r="N14" i="5"/>
  <c r="L13" i="5"/>
  <c r="L740" i="5" l="1"/>
  <c r="N739" i="5"/>
  <c r="N13" i="5"/>
  <c r="L12" i="5"/>
  <c r="N740" i="5" l="1"/>
  <c r="L741" i="5"/>
  <c r="N12" i="5"/>
  <c r="L11" i="5"/>
  <c r="N741" i="5" l="1"/>
  <c r="L742" i="5"/>
  <c r="N11" i="5"/>
  <c r="L10" i="5"/>
  <c r="N742" i="5" l="1"/>
  <c r="L743" i="5"/>
  <c r="N10" i="5"/>
  <c r="L9" i="5"/>
  <c r="L744" i="5" l="1"/>
  <c r="N743" i="5"/>
  <c r="N9" i="5"/>
  <c r="L8" i="5"/>
  <c r="N744" i="5" l="1"/>
  <c r="L745" i="5"/>
  <c r="N8" i="5"/>
  <c r="L7" i="5"/>
  <c r="N745" i="5" l="1"/>
  <c r="L746" i="5"/>
  <c r="N7" i="5"/>
  <c r="L6" i="5"/>
  <c r="N746" i="5" l="1"/>
  <c r="L747" i="5"/>
  <c r="N6" i="5"/>
  <c r="L5" i="5"/>
  <c r="L748" i="5" l="1"/>
  <c r="N747" i="5"/>
  <c r="N5" i="5"/>
  <c r="L4" i="5"/>
  <c r="N4" i="5" s="1"/>
  <c r="N748" i="5" l="1"/>
  <c r="L749" i="5"/>
  <c r="N749" i="5" l="1"/>
  <c r="L750" i="5"/>
  <c r="N750" i="5" l="1"/>
  <c r="L751" i="5"/>
  <c r="L752" i="5" l="1"/>
  <c r="N751" i="5"/>
  <c r="N752" i="5" l="1"/>
  <c r="L753" i="5"/>
  <c r="N753" i="5" l="1"/>
  <c r="L754" i="5"/>
  <c r="N754" i="5" l="1"/>
  <c r="L755" i="5"/>
  <c r="L756" i="5" l="1"/>
  <c r="N755" i="5"/>
  <c r="N756" i="5" l="1"/>
  <c r="L757" i="5"/>
  <c r="N757" i="5" l="1"/>
  <c r="L758" i="5"/>
  <c r="N758" i="5" l="1"/>
  <c r="L759" i="5"/>
  <c r="L760" i="5" l="1"/>
  <c r="N759" i="5"/>
  <c r="N760" i="5" l="1"/>
  <c r="L761" i="5"/>
  <c r="N761" i="5" l="1"/>
  <c r="L762" i="5"/>
  <c r="N762" i="5" l="1"/>
  <c r="L763" i="5"/>
  <c r="L764" i="5" l="1"/>
  <c r="N763" i="5"/>
  <c r="N764" i="5" l="1"/>
  <c r="L765" i="5"/>
  <c r="N765" i="5" l="1"/>
  <c r="L766" i="5"/>
  <c r="N766" i="5" l="1"/>
  <c r="L767" i="5"/>
  <c r="L768" i="5" l="1"/>
  <c r="N767" i="5"/>
  <c r="N768" i="5" l="1"/>
  <c r="L769" i="5"/>
  <c r="N769" i="5" l="1"/>
  <c r="L770" i="5"/>
  <c r="N770" i="5" l="1"/>
  <c r="L771" i="5"/>
  <c r="L772" i="5" l="1"/>
  <c r="N771" i="5"/>
  <c r="N772" i="5" l="1"/>
  <c r="L773" i="5"/>
  <c r="N773" i="5" l="1"/>
  <c r="L774" i="5"/>
  <c r="N774" i="5" l="1"/>
  <c r="L775" i="5"/>
  <c r="L776" i="5" l="1"/>
  <c r="N775" i="5"/>
  <c r="N776" i="5" l="1"/>
  <c r="L777" i="5"/>
  <c r="N777" i="5" l="1"/>
  <c r="L778" i="5"/>
  <c r="N778" i="5" l="1"/>
  <c r="L779" i="5"/>
  <c r="L780" i="5" l="1"/>
  <c r="N779" i="5"/>
  <c r="N780" i="5" l="1"/>
  <c r="L781" i="5"/>
  <c r="N781" i="5" l="1"/>
  <c r="L782" i="5"/>
  <c r="N782" i="5" l="1"/>
  <c r="L783" i="5"/>
  <c r="L784" i="5" l="1"/>
  <c r="N783" i="5"/>
  <c r="N784" i="5" l="1"/>
  <c r="L785" i="5"/>
  <c r="N785" i="5" l="1"/>
  <c r="L786" i="5"/>
  <c r="N786" i="5" l="1"/>
  <c r="L787" i="5"/>
  <c r="L788" i="5" l="1"/>
  <c r="N787" i="5"/>
  <c r="N788" i="5" l="1"/>
  <c r="L789" i="5"/>
  <c r="N789" i="5" l="1"/>
  <c r="L790" i="5"/>
  <c r="N790" i="5" l="1"/>
  <c r="L791" i="5"/>
  <c r="L792" i="5" l="1"/>
  <c r="N791" i="5"/>
  <c r="N792" i="5" l="1"/>
  <c r="L793" i="5"/>
  <c r="N793" i="5" l="1"/>
  <c r="L794" i="5"/>
  <c r="N794" i="5" l="1"/>
  <c r="L795" i="5"/>
  <c r="L796" i="5" l="1"/>
  <c r="N795" i="5"/>
  <c r="N796" i="5" l="1"/>
  <c r="L797" i="5"/>
  <c r="N797" i="5" l="1"/>
  <c r="L798" i="5"/>
  <c r="N798" i="5" l="1"/>
  <c r="L799" i="5"/>
  <c r="L800" i="5" l="1"/>
  <c r="N799" i="5"/>
  <c r="N800" i="5" l="1"/>
  <c r="L801" i="5"/>
  <c r="N801" i="5" l="1"/>
  <c r="L802" i="5"/>
  <c r="N802" i="5" l="1"/>
  <c r="L803" i="5"/>
  <c r="L804" i="5" l="1"/>
  <c r="N803" i="5"/>
  <c r="N804" i="5" l="1"/>
  <c r="L805" i="5"/>
  <c r="N805" i="5" l="1"/>
  <c r="L806" i="5"/>
  <c r="N806" i="5" l="1"/>
  <c r="L807" i="5"/>
  <c r="L808" i="5" l="1"/>
  <c r="N807" i="5"/>
  <c r="N808" i="5" l="1"/>
  <c r="L809" i="5"/>
  <c r="N809" i="5" l="1"/>
  <c r="L810" i="5"/>
  <c r="N810" i="5" l="1"/>
  <c r="L811" i="5"/>
  <c r="L812" i="5" l="1"/>
  <c r="N811" i="5"/>
  <c r="N812" i="5" l="1"/>
  <c r="L813" i="5"/>
  <c r="N813" i="5" l="1"/>
  <c r="L814" i="5"/>
  <c r="N814" i="5" l="1"/>
  <c r="L815" i="5"/>
  <c r="L816" i="5" l="1"/>
  <c r="N815" i="5"/>
  <c r="N816" i="5" l="1"/>
  <c r="L817" i="5"/>
  <c r="N817" i="5" l="1"/>
  <c r="L818" i="5"/>
  <c r="N818" i="5" l="1"/>
  <c r="L819" i="5"/>
  <c r="L820" i="5" l="1"/>
  <c r="N819" i="5"/>
  <c r="N820" i="5" l="1"/>
  <c r="L821" i="5"/>
  <c r="N821" i="5" l="1"/>
  <c r="L822" i="5"/>
  <c r="N822" i="5" l="1"/>
  <c r="L823" i="5"/>
  <c r="L824" i="5" l="1"/>
  <c r="N823" i="5"/>
  <c r="N824" i="5" l="1"/>
  <c r="L825" i="5"/>
  <c r="N825" i="5" l="1"/>
  <c r="L826" i="5"/>
  <c r="N826" i="5" l="1"/>
  <c r="L827" i="5"/>
  <c r="L828" i="5" l="1"/>
  <c r="N827" i="5"/>
  <c r="N828" i="5" l="1"/>
  <c r="L829" i="5"/>
  <c r="N829" i="5" l="1"/>
  <c r="L830" i="5"/>
  <c r="N830" i="5" l="1"/>
  <c r="L831" i="5"/>
  <c r="L832" i="5" l="1"/>
  <c r="N831" i="5"/>
  <c r="N832" i="5" l="1"/>
  <c r="L833" i="5"/>
  <c r="N833" i="5" l="1"/>
  <c r="L834" i="5"/>
  <c r="N834" i="5" l="1"/>
  <c r="L835" i="5"/>
  <c r="L836" i="5" l="1"/>
  <c r="N835" i="5"/>
  <c r="N836" i="5" l="1"/>
  <c r="L837" i="5"/>
  <c r="N837" i="5" l="1"/>
  <c r="L838" i="5"/>
  <c r="N838" i="5" l="1"/>
  <c r="L839" i="5"/>
  <c r="L840" i="5" l="1"/>
  <c r="N839" i="5"/>
  <c r="N840" i="5" l="1"/>
  <c r="L841" i="5"/>
  <c r="N841" i="5" l="1"/>
  <c r="L842" i="5"/>
  <c r="N842" i="5" l="1"/>
  <c r="L843" i="5"/>
  <c r="L844" i="5" l="1"/>
  <c r="N843" i="5"/>
  <c r="N844" i="5" l="1"/>
  <c r="L845" i="5"/>
  <c r="N845" i="5" l="1"/>
  <c r="L846" i="5"/>
  <c r="N846" i="5" l="1"/>
  <c r="L847" i="5"/>
  <c r="L848" i="5" l="1"/>
  <c r="N847" i="5"/>
  <c r="N848" i="5" l="1"/>
  <c r="L849" i="5"/>
  <c r="N849" i="5" l="1"/>
  <c r="L850" i="5"/>
  <c r="N850" i="5" l="1"/>
  <c r="L851" i="5"/>
  <c r="L852" i="5" l="1"/>
  <c r="N851" i="5"/>
  <c r="N852" i="5" l="1"/>
  <c r="L853" i="5"/>
  <c r="N853" i="5" l="1"/>
  <c r="L854" i="5"/>
  <c r="N854" i="5" l="1"/>
  <c r="L855" i="5"/>
  <c r="L856" i="5" l="1"/>
  <c r="N855" i="5"/>
  <c r="N856" i="5" l="1"/>
  <c r="L857" i="5"/>
  <c r="N857" i="5" l="1"/>
  <c r="L858" i="5"/>
  <c r="N858" i="5" l="1"/>
  <c r="L859" i="5"/>
  <c r="L860" i="5" l="1"/>
  <c r="N859" i="5"/>
  <c r="N860" i="5" l="1"/>
  <c r="L861" i="5"/>
  <c r="N861" i="5" l="1"/>
  <c r="L862" i="5"/>
  <c r="N862" i="5" l="1"/>
  <c r="L863" i="5"/>
  <c r="L864" i="5" l="1"/>
  <c r="N863" i="5"/>
  <c r="N864" i="5" l="1"/>
  <c r="L865" i="5"/>
  <c r="N865" i="5" l="1"/>
  <c r="L866" i="5"/>
  <c r="N866" i="5" l="1"/>
  <c r="L867" i="5"/>
  <c r="L868" i="5" l="1"/>
  <c r="N867" i="5"/>
  <c r="N868" i="5" l="1"/>
  <c r="L869" i="5"/>
  <c r="N869" i="5" l="1"/>
  <c r="L870" i="5"/>
  <c r="N870" i="5" l="1"/>
  <c r="L871" i="5"/>
  <c r="L872" i="5" l="1"/>
  <c r="N871" i="5"/>
  <c r="N872" i="5" l="1"/>
  <c r="L873" i="5"/>
  <c r="N873" i="5" l="1"/>
  <c r="L874" i="5"/>
  <c r="N874" i="5" l="1"/>
  <c r="L875" i="5"/>
  <c r="L876" i="5" l="1"/>
  <c r="N875" i="5"/>
  <c r="N876" i="5" l="1"/>
  <c r="L877" i="5"/>
  <c r="N877" i="5" l="1"/>
  <c r="L878" i="5"/>
  <c r="N878" i="5" l="1"/>
  <c r="L879" i="5"/>
  <c r="L880" i="5" l="1"/>
  <c r="N879" i="5"/>
  <c r="N880" i="5" l="1"/>
  <c r="L881" i="5"/>
  <c r="N881" i="5" l="1"/>
  <c r="L882" i="5"/>
  <c r="N882" i="5" l="1"/>
  <c r="L883" i="5"/>
  <c r="L884" i="5" l="1"/>
  <c r="N883" i="5"/>
  <c r="N884" i="5" l="1"/>
  <c r="L885" i="5"/>
  <c r="N885" i="5" l="1"/>
  <c r="L886" i="5"/>
  <c r="N886" i="5" l="1"/>
  <c r="L887" i="5"/>
  <c r="L888" i="5" l="1"/>
  <c r="N887" i="5"/>
  <c r="N888" i="5" l="1"/>
  <c r="L889" i="5"/>
  <c r="N889" i="5" l="1"/>
  <c r="L890" i="5"/>
  <c r="N890" i="5" l="1"/>
  <c r="L891" i="5"/>
  <c r="L892" i="5" l="1"/>
  <c r="N891" i="5"/>
  <c r="N892" i="5" l="1"/>
  <c r="L893" i="5"/>
  <c r="N893" i="5" l="1"/>
  <c r="L894" i="5"/>
  <c r="N894" i="5" l="1"/>
  <c r="L895" i="5"/>
  <c r="L896" i="5" l="1"/>
  <c r="N895" i="5"/>
  <c r="N896" i="5" l="1"/>
  <c r="L897" i="5"/>
  <c r="N897" i="5" l="1"/>
  <c r="L898" i="5"/>
  <c r="N898" i="5" l="1"/>
  <c r="L899" i="5"/>
  <c r="L900" i="5" l="1"/>
  <c r="N899" i="5"/>
  <c r="N900" i="5" l="1"/>
  <c r="L901" i="5"/>
  <c r="N901" i="5" l="1"/>
  <c r="L902" i="5"/>
  <c r="N902" i="5" l="1"/>
  <c r="L903" i="5"/>
  <c r="L904" i="5" l="1"/>
  <c r="N903" i="5"/>
  <c r="N904" i="5" l="1"/>
  <c r="L905" i="5"/>
  <c r="N905" i="5" l="1"/>
  <c r="L906" i="5"/>
  <c r="N906" i="5" l="1"/>
  <c r="L907" i="5"/>
  <c r="L908" i="5" l="1"/>
  <c r="N907" i="5"/>
  <c r="N908" i="5" l="1"/>
  <c r="L909" i="5"/>
  <c r="N909" i="5" l="1"/>
  <c r="L910" i="5"/>
  <c r="N910" i="5" l="1"/>
  <c r="L911" i="5"/>
  <c r="L912" i="5" l="1"/>
  <c r="N911" i="5"/>
  <c r="N912" i="5" l="1"/>
  <c r="L913" i="5"/>
  <c r="N913" i="5" l="1"/>
  <c r="L914" i="5"/>
  <c r="N914" i="5" l="1"/>
  <c r="L915" i="5"/>
  <c r="L916" i="5" l="1"/>
  <c r="N915" i="5"/>
  <c r="N916" i="5" l="1"/>
  <c r="L917" i="5"/>
  <c r="N917" i="5" l="1"/>
  <c r="L918" i="5"/>
  <c r="N918" i="5" l="1"/>
  <c r="L919" i="5"/>
  <c r="L920" i="5" l="1"/>
  <c r="N919" i="5"/>
  <c r="N920" i="5" l="1"/>
  <c r="L921" i="5"/>
  <c r="N921" i="5" l="1"/>
  <c r="L922" i="5"/>
  <c r="N922" i="5" l="1"/>
  <c r="L923" i="5"/>
  <c r="L924" i="5" l="1"/>
  <c r="N923" i="5"/>
  <c r="N924" i="5" l="1"/>
  <c r="L925" i="5"/>
  <c r="N925" i="5" l="1"/>
  <c r="L926" i="5"/>
  <c r="N926" i="5" l="1"/>
  <c r="L927" i="5"/>
  <c r="L928" i="5" l="1"/>
  <c r="N927" i="5"/>
  <c r="N928" i="5" l="1"/>
  <c r="L929" i="5"/>
  <c r="N929" i="5" l="1"/>
  <c r="L930" i="5"/>
  <c r="N930" i="5" l="1"/>
  <c r="L931" i="5"/>
  <c r="L932" i="5" l="1"/>
  <c r="N931" i="5"/>
  <c r="N932" i="5" l="1"/>
  <c r="L933" i="5"/>
  <c r="N933" i="5" l="1"/>
  <c r="L934" i="5"/>
  <c r="N934" i="5" l="1"/>
  <c r="L935" i="5"/>
  <c r="L936" i="5" l="1"/>
  <c r="N935" i="5"/>
  <c r="N936" i="5" l="1"/>
  <c r="L937" i="5"/>
  <c r="N937" i="5" l="1"/>
  <c r="L938" i="5"/>
  <c r="N938" i="5" l="1"/>
  <c r="L939" i="5"/>
  <c r="L940" i="5" l="1"/>
  <c r="N939" i="5"/>
  <c r="N940" i="5" l="1"/>
  <c r="L941" i="5"/>
  <c r="N941" i="5" l="1"/>
  <c r="L942" i="5"/>
  <c r="N942" i="5" l="1"/>
  <c r="L943" i="5"/>
  <c r="L944" i="5" l="1"/>
  <c r="N943" i="5"/>
  <c r="N944" i="5" l="1"/>
  <c r="L945" i="5"/>
  <c r="N945" i="5" l="1"/>
  <c r="L946" i="5"/>
  <c r="N946" i="5" l="1"/>
  <c r="L947" i="5"/>
  <c r="L948" i="5" l="1"/>
  <c r="N947" i="5"/>
  <c r="N948" i="5" l="1"/>
  <c r="L949" i="5"/>
  <c r="N949" i="5" l="1"/>
  <c r="L950" i="5"/>
  <c r="N950" i="5" l="1"/>
  <c r="L951" i="5"/>
  <c r="L952" i="5" l="1"/>
  <c r="N951" i="5"/>
  <c r="N952" i="5" l="1"/>
  <c r="L953" i="5"/>
  <c r="N953" i="5" l="1"/>
  <c r="L954" i="5"/>
  <c r="N954" i="5" l="1"/>
  <c r="L955" i="5"/>
  <c r="L956" i="5" l="1"/>
  <c r="N955" i="5"/>
  <c r="N956" i="5" l="1"/>
  <c r="L957" i="5"/>
  <c r="N957" i="5" l="1"/>
  <c r="L958" i="5"/>
  <c r="N958" i="5" l="1"/>
  <c r="L959" i="5"/>
  <c r="L960" i="5" l="1"/>
  <c r="N959" i="5"/>
  <c r="N960" i="5" l="1"/>
  <c r="L961" i="5"/>
  <c r="N961" i="5" l="1"/>
  <c r="L962" i="5"/>
  <c r="N962" i="5" l="1"/>
  <c r="L963" i="5"/>
  <c r="L964" i="5" l="1"/>
  <c r="N963" i="5"/>
  <c r="N964" i="5" l="1"/>
  <c r="L965" i="5"/>
  <c r="N965" i="5" l="1"/>
  <c r="L966" i="5"/>
  <c r="N966" i="5" l="1"/>
  <c r="L967" i="5"/>
  <c r="L968" i="5" l="1"/>
  <c r="N967" i="5"/>
  <c r="N968" i="5" l="1"/>
  <c r="L969" i="5"/>
  <c r="N969" i="5" l="1"/>
  <c r="L970" i="5"/>
  <c r="N970" i="5" l="1"/>
  <c r="L971" i="5"/>
  <c r="L972" i="5" l="1"/>
  <c r="N971" i="5"/>
  <c r="N972" i="5" l="1"/>
  <c r="L973" i="5"/>
  <c r="N973" i="5" l="1"/>
  <c r="L974" i="5"/>
  <c r="N974" i="5" l="1"/>
  <c r="L975" i="5"/>
  <c r="L976" i="5" l="1"/>
  <c r="N976" i="5" s="1"/>
  <c r="N97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dgeltner</author>
  </authors>
  <commentList>
    <comment ref="A3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dgeltner:</t>
        </r>
        <r>
          <rPr>
            <sz val="9"/>
            <color indexed="81"/>
            <rFont val="Tahoma"/>
            <family val="2"/>
          </rPr>
          <t xml:space="preserve">
This will now be Exh.11-5</t>
        </r>
      </text>
    </comment>
  </commentList>
</comments>
</file>

<file path=xl/sharedStrings.xml><?xml version="1.0" encoding="utf-8"?>
<sst xmlns="http://schemas.openxmlformats.org/spreadsheetml/2006/main" count="270" uniqueCount="141">
  <si>
    <t>Stocks</t>
  </si>
  <si>
    <t>SP500</t>
  </si>
  <si>
    <t>RE</t>
  </si>
  <si>
    <t>SPTrend</t>
  </si>
  <si>
    <t>RETrend</t>
  </si>
  <si>
    <t>AVG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</si>
  <si>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</si>
  <si>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</si>
  <si>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</si>
  <si>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</si>
  <si>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</si>
  <si>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</si>
  <si>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</si>
  <si>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</si>
  <si>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</si>
  <si>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</si>
  <si>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</si>
  <si>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_____________</t>
  </si>
  <si>
    <t>Average</t>
  </si>
  <si>
    <t>Asset Class</t>
  </si>
  <si>
    <t>Tot.Return</t>
  </si>
  <si>
    <t>Std.Dev</t>
  </si>
  <si>
    <t>Inc.Return</t>
  </si>
  <si>
    <t>Apprec.Ret</t>
  </si>
  <si>
    <t>T Bills</t>
  </si>
  <si>
    <t>G Bonds</t>
  </si>
  <si>
    <t>Real Estate</t>
  </si>
  <si>
    <t>Inflation</t>
  </si>
  <si>
    <t>____________</t>
  </si>
  <si>
    <t>Income</t>
  </si>
  <si>
    <t>Growth</t>
  </si>
  <si>
    <t>RP</t>
  </si>
  <si>
    <t>Total Return</t>
  </si>
  <si>
    <t>Volatility</t>
  </si>
  <si>
    <t>Risk Premium</t>
  </si>
  <si>
    <t>NA</t>
  </si>
  <si>
    <t>YRE</t>
  </si>
  <si>
    <t>NCREIF EWCF-based:</t>
  </si>
  <si>
    <t>For 1979...this differs from what's in 2e Ch7appdx, but this is a a better est based on TBI after 1984 and based on unsmthg EWCF-based NPI prior to that. The difference is minor.</t>
  </si>
  <si>
    <t>YEAR</t>
  </si>
  <si>
    <t>NWP</t>
  </si>
  <si>
    <t xml:space="preserve">   INFL</t>
  </si>
  <si>
    <t>CPI</t>
  </si>
  <si>
    <t xml:space="preserve">   RTB</t>
  </si>
  <si>
    <t>MTB</t>
  </si>
  <si>
    <t>VTB</t>
  </si>
  <si>
    <t xml:space="preserve">   RSP</t>
  </si>
  <si>
    <t>MSP</t>
  </si>
  <si>
    <t xml:space="preserve">   YSP</t>
  </si>
  <si>
    <t xml:space="preserve">   GSP</t>
  </si>
  <si>
    <t>VSP</t>
  </si>
  <si>
    <t>CFLSP</t>
  </si>
  <si>
    <t xml:space="preserve">   RLGI</t>
  </si>
  <si>
    <t>Bond/Stk 50/50</t>
  </si>
  <si>
    <t>MLG</t>
  </si>
  <si>
    <t xml:space="preserve">   YLG</t>
  </si>
  <si>
    <t xml:space="preserve">   GLG</t>
  </si>
  <si>
    <t>VLG</t>
  </si>
  <si>
    <t>CFLLG</t>
  </si>
  <si>
    <t>RRE</t>
  </si>
  <si>
    <t>RE/Bonds 50/50</t>
  </si>
  <si>
    <t>TBI  TR</t>
  </si>
  <si>
    <t>TBI Price</t>
  </si>
  <si>
    <t>TBI Inc</t>
  </si>
  <si>
    <t>Adj r</t>
  </si>
  <si>
    <t>Adj y</t>
  </si>
  <si>
    <t>Adj V</t>
  </si>
  <si>
    <t>Adj g</t>
  </si>
  <si>
    <t>CF level</t>
  </si>
  <si>
    <t>Income Returns</t>
  </si>
  <si>
    <t>Capital Returns</t>
  </si>
  <si>
    <t>Total Returns</t>
  </si>
  <si>
    <t>MRE</t>
  </si>
  <si>
    <t>YRE, This is ypunsci from unsl in /95dat after 78</t>
  </si>
  <si>
    <t>GRE</t>
  </si>
  <si>
    <t>VRE</t>
  </si>
  <si>
    <t>CFLRE</t>
  </si>
  <si>
    <t>RealCFLRE</t>
  </si>
  <si>
    <t>GUNS4</t>
  </si>
  <si>
    <t>YUNS4(mod)</t>
  </si>
  <si>
    <t>Values of Real Estate Stats (no formulas), for copying to clipboard . . .</t>
  </si>
  <si>
    <t>TBI since 84</t>
  </si>
  <si>
    <t>Since 84(1-Step 79-84)</t>
  </si>
  <si>
    <t>y</t>
  </si>
  <si>
    <t>g</t>
  </si>
  <si>
    <t>r</t>
  </si>
  <si>
    <t>This is QYUNS from \data\94datq, since 81</t>
  </si>
  <si>
    <t>This is QGUNS from \data\94datq</t>
  </si>
  <si>
    <t>vrunl from unsl in /95dat</t>
  </si>
  <si>
    <t>vpunsci from unsl in /95dat</t>
  </si>
  <si>
    <t>grunl</t>
  </si>
  <si>
    <t>From \data\94datq</t>
  </si>
  <si>
    <t xml:space="preserve">   QYUNS</t>
  </si>
  <si>
    <t xml:space="preserve">   QGUNS</t>
  </si>
  <si>
    <t>=GMEAN(71-04)</t>
  </si>
  <si>
    <t>GEOM</t>
  </si>
  <si>
    <t>=GMEAN(79-04)</t>
  </si>
  <si>
    <t>STDEV</t>
  </si>
  <si>
    <t>POSSIBLE EQUILIBRIUM INVESTOR EX ANTE EXPECTATIONS:</t>
  </si>
  <si>
    <t>TYPICAL PROFESSIONAL INVESTOR EXPECTATIONS OF FUTURE:</t>
  </si>
  <si>
    <t>Low Inflationary Environment...</t>
  </si>
  <si>
    <t>Risk</t>
  </si>
  <si>
    <t>Premium</t>
  </si>
  <si>
    <t>Sharpe</t>
  </si>
  <si>
    <t>1993 PROFESSIONAL INVESTOR EX ANTE EXPECTATIONS:</t>
  </si>
  <si>
    <t>(Low Inflation, Real Estate Slump, Bullish Stocks...)</t>
  </si>
  <si>
    <t>________________________________________________________________</t>
  </si>
  <si>
    <t>1993 INVESTOR EXPECTATIONS OF FUTURE:</t>
  </si>
  <si>
    <t xml:space="preserve">   STATISTICS ON ANNUAL RETURNS (1970-2010) 41yrs:</t>
  </si>
  <si>
    <t>Trough-to-trough:</t>
  </si>
  <si>
    <t>TB TR 75-09</t>
  </si>
  <si>
    <t>RE TR 75-09</t>
  </si>
  <si>
    <t>Exhibit 11-4(updated): Historical return, risk, and risk premia, 1970-2010</t>
  </si>
  <si>
    <t>Source: NCREIF, MIT, Ibbotson.</t>
  </si>
  <si>
    <t>LT Bond</t>
  </si>
  <si>
    <t>T-Bill</t>
  </si>
  <si>
    <t>Lead/Lag: CORR(REIT,RE(t))</t>
  </si>
  <si>
    <t>NAREIT (Unlevered)</t>
  </si>
  <si>
    <t>NCREIF (Unsmoothed)</t>
  </si>
  <si>
    <t>t=</t>
  </si>
  <si>
    <t>+3</t>
  </si>
  <si>
    <t>+2</t>
  </si>
  <si>
    <t>+1</t>
  </si>
  <si>
    <t>Pk-Trgh 80s</t>
  </si>
  <si>
    <t>AC1</t>
  </si>
  <si>
    <t>Pk-Trgh 00s</t>
  </si>
  <si>
    <t>real TR ndx</t>
  </si>
  <si>
    <t>PreTBI Est</t>
  </si>
  <si>
    <t>TBI</t>
  </si>
  <si>
    <t>Actual Infl</t>
  </si>
  <si>
    <t>Low Est</t>
  </si>
  <si>
    <t>Hi Est</t>
  </si>
  <si>
    <t>Avg</t>
  </si>
  <si>
    <t>Actual</t>
  </si>
  <si>
    <t>Projections</t>
  </si>
  <si>
    <t>Real Depr</t>
  </si>
  <si>
    <t>Infla</t>
  </si>
  <si>
    <t>The worksheets contained herein present selected data and exhibits used in Chapter 7 of the textbook.</t>
  </si>
  <si>
    <t>This workbook is meant strictly for educational use. No warranties. No liability is assumed for the content or usage of this educational tool.</t>
  </si>
  <si>
    <t>Sources: Ibbotson Associates, NCREIF, Authors' estimates.</t>
  </si>
  <si>
    <t>This workbook is meant to accompany "Commercial Real Estate Analysis &amp; Investments", 3rd Edition, by D.Geltner &amp; N.Miller et al, Copyright © 2021 Mbition LLC.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</si>
</sst>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09]mmm\-yy;@"/>
  </numFmts>
  <fonts count="12">
    <font>
      <sz val="10"/>
      <name val="Arial MT"/>
    </font>
    <font>
      <sz val="10"/>
      <color indexed="10"/>
      <name val="Arial MT"/>
    </font>
    <font>
      <b/>
      <sz val="10"/>
      <name val="Arial MT"/>
    </font>
    <font>
      <sz val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</cellStyleXfs>
  <cellXfs count="84">
    <xf numFmtId="0" fontId="0" fillId="2" borderId="0" xfId="0"/>
    <xf numFmtId="1" fontId="0" fillId="2" borderId="0" xfId="0" applyNumberFormat="1"/>
    <xf numFmtId="2" fontId="0" fillId="2" borderId="0" xfId="0" applyNumberFormat="1"/>
    <xf numFmtId="0" fontId="0" fillId="2" borderId="0" xfId="0" applyNumberFormat="1"/>
    <xf numFmtId="0" fontId="0" fillId="2" borderId="0" xfId="0" applyNumberFormat="1" applyAlignment="1">
      <alignment horizontal="right"/>
    </xf>
    <xf numFmtId="10" fontId="0" fillId="2" borderId="0" xfId="0" applyNumberFormat="1" applyAlignment="1">
      <alignment horizontal="right"/>
    </xf>
    <xf numFmtId="1" fontId="0" fillId="2" borderId="0" xfId="0" applyNumberFormat="1" applyAlignment="1">
      <alignment horizontal="right"/>
    </xf>
    <xf numFmtId="2" fontId="0" fillId="2" borderId="0" xfId="0" applyNumberFormat="1" applyAlignment="1">
      <alignment horizontal="right"/>
    </xf>
    <xf numFmtId="2" fontId="0" fillId="2" borderId="0" xfId="0" applyNumberFormat="1" applyAlignment="1">
      <alignment horizontal="left"/>
    </xf>
    <xf numFmtId="10" fontId="0" fillId="2" borderId="0" xfId="0" applyNumberFormat="1"/>
    <xf numFmtId="1" fontId="0" fillId="2" borderId="0" xfId="0" quotePrefix="1" applyNumberFormat="1" applyAlignment="1">
      <alignment horizontal="right"/>
    </xf>
    <xf numFmtId="0" fontId="0" fillId="2" borderId="1" xfId="0" applyNumberFormat="1" applyBorder="1"/>
    <xf numFmtId="0" fontId="0" fillId="2" borderId="2" xfId="0" applyNumberFormat="1" applyBorder="1" applyAlignment="1">
      <alignment horizontal="center"/>
    </xf>
    <xf numFmtId="0" fontId="0" fillId="2" borderId="2" xfId="0" applyNumberFormat="1" applyBorder="1"/>
    <xf numFmtId="0" fontId="0" fillId="2" borderId="3" xfId="0" applyNumberFormat="1" applyBorder="1" applyAlignment="1">
      <alignment horizontal="center"/>
    </xf>
    <xf numFmtId="0" fontId="0" fillId="2" borderId="3" xfId="0" applyNumberFormat="1" applyBorder="1" applyAlignment="1">
      <alignment horizontal="right"/>
    </xf>
    <xf numFmtId="0" fontId="0" fillId="2" borderId="3" xfId="0" applyNumberFormat="1" applyBorder="1"/>
    <xf numFmtId="10" fontId="0" fillId="2" borderId="2" xfId="0" applyNumberFormat="1" applyBorder="1"/>
    <xf numFmtId="10" fontId="0" fillId="2" borderId="3" xfId="0" applyNumberFormat="1" applyBorder="1"/>
    <xf numFmtId="0" fontId="0" fillId="2" borderId="4" xfId="0" applyNumberFormat="1" applyBorder="1"/>
    <xf numFmtId="0" fontId="0" fillId="2" borderId="5" xfId="0" applyNumberFormat="1" applyBorder="1"/>
    <xf numFmtId="0" fontId="0" fillId="2" borderId="6" xfId="0" applyNumberFormat="1" applyBorder="1"/>
    <xf numFmtId="10" fontId="0" fillId="2" borderId="7" xfId="0" applyNumberFormat="1" applyBorder="1"/>
    <xf numFmtId="0" fontId="0" fillId="2" borderId="0" xfId="0" applyAlignment="1">
      <alignment horizontal="left"/>
    </xf>
    <xf numFmtId="0" fontId="0" fillId="2" borderId="0" xfId="0" applyAlignment="1">
      <alignment horizontal="right"/>
    </xf>
    <xf numFmtId="0" fontId="0" fillId="2" borderId="0" xfId="0" quotePrefix="1" applyNumberFormat="1" applyAlignment="1">
      <alignment horizontal="left"/>
    </xf>
    <xf numFmtId="0" fontId="1" fillId="2" borderId="0" xfId="0" applyNumberFormat="1" applyFont="1"/>
    <xf numFmtId="0" fontId="0" fillId="2" borderId="0" xfId="0" applyNumberFormat="1" applyAlignment="1">
      <alignment horizontal="center"/>
    </xf>
    <xf numFmtId="0" fontId="0" fillId="3" borderId="0" xfId="0" applyNumberFormat="1" applyFill="1" applyAlignment="1">
      <alignment horizontal="center"/>
    </xf>
    <xf numFmtId="10" fontId="0" fillId="2" borderId="0" xfId="0" applyNumberFormat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0" fillId="3" borderId="0" xfId="0" applyNumberFormat="1" applyFill="1" applyAlignment="1">
      <alignment horizontal="right"/>
    </xf>
    <xf numFmtId="0" fontId="0" fillId="2" borderId="0" xfId="0" applyNumberFormat="1" applyAlignment="1">
      <alignment horizontal="left"/>
    </xf>
    <xf numFmtId="164" fontId="0" fillId="3" borderId="0" xfId="0" applyNumberFormat="1" applyFill="1"/>
    <xf numFmtId="164" fontId="0" fillId="2" borderId="0" xfId="0" applyNumberFormat="1"/>
    <xf numFmtId="10" fontId="0" fillId="2" borderId="0" xfId="0" applyNumberFormat="1" applyAlignment="1">
      <alignment horizontal="left"/>
    </xf>
    <xf numFmtId="164" fontId="0" fillId="0" borderId="0" xfId="0" applyNumberFormat="1" applyFill="1" applyAlignment="1">
      <alignment horizontal="center" wrapText="1"/>
    </xf>
    <xf numFmtId="0" fontId="3" fillId="4" borderId="8" xfId="0" applyNumberFormat="1" applyFont="1" applyFill="1" applyBorder="1" applyAlignment="1">
      <alignment horizontal="center" wrapText="1"/>
    </xf>
    <xf numFmtId="10" fontId="3" fillId="4" borderId="8" xfId="0" applyNumberFormat="1" applyFont="1" applyFill="1" applyBorder="1" applyAlignment="1">
      <alignment horizontal="center" wrapText="1"/>
    </xf>
    <xf numFmtId="164" fontId="0" fillId="2" borderId="0" xfId="0" applyNumberFormat="1" applyBorder="1"/>
    <xf numFmtId="10" fontId="0" fillId="2" borderId="0" xfId="0" applyNumberFormat="1" applyBorder="1"/>
    <xf numFmtId="164" fontId="0" fillId="0" borderId="0" xfId="0" applyNumberFormat="1" applyFill="1" applyBorder="1" applyAlignment="1">
      <alignment horizontal="center" wrapText="1"/>
    </xf>
    <xf numFmtId="0" fontId="3" fillId="4" borderId="0" xfId="0" applyNumberFormat="1" applyFont="1" applyFill="1" applyBorder="1" applyAlignment="1">
      <alignment horizontal="center" wrapText="1"/>
    </xf>
    <xf numFmtId="10" fontId="3" fillId="4" borderId="0" xfId="0" applyNumberFormat="1" applyFont="1" applyFill="1" applyBorder="1" applyAlignment="1">
      <alignment horizontal="center" wrapText="1"/>
    </xf>
    <xf numFmtId="164" fontId="0" fillId="2" borderId="0" xfId="0" quotePrefix="1" applyNumberFormat="1"/>
    <xf numFmtId="10" fontId="0" fillId="0" borderId="0" xfId="0" applyNumberFormat="1" applyFill="1" applyAlignment="1">
      <alignment horizontal="center" wrapText="1"/>
    </xf>
    <xf numFmtId="10" fontId="0" fillId="0" borderId="0" xfId="0" applyNumberFormat="1" applyFill="1" applyAlignment="1">
      <alignment horizontal="right" wrapText="1"/>
    </xf>
    <xf numFmtId="10" fontId="1" fillId="2" borderId="0" xfId="0" applyNumberFormat="1" applyFont="1"/>
    <xf numFmtId="0" fontId="5" fillId="0" borderId="0" xfId="2"/>
    <xf numFmtId="10" fontId="5" fillId="0" borderId="0" xfId="2" applyNumberFormat="1"/>
    <xf numFmtId="164" fontId="5" fillId="0" borderId="0" xfId="2" applyNumberFormat="1"/>
    <xf numFmtId="0" fontId="5" fillId="0" borderId="0" xfId="2" applyAlignment="1">
      <alignment horizontal="right"/>
    </xf>
    <xf numFmtId="0" fontId="5" fillId="0" borderId="0" xfId="2" quotePrefix="1" applyAlignment="1">
      <alignment horizontal="right"/>
    </xf>
    <xf numFmtId="0" fontId="5" fillId="0" borderId="0" xfId="2" quotePrefix="1" applyFont="1" applyAlignment="1">
      <alignment horizontal="right"/>
    </xf>
    <xf numFmtId="164" fontId="6" fillId="0" borderId="0" xfId="2" applyNumberFormat="1" applyFont="1"/>
    <xf numFmtId="0" fontId="5" fillId="0" borderId="0" xfId="3"/>
    <xf numFmtId="0" fontId="5" fillId="0" borderId="0" xfId="4"/>
    <xf numFmtId="10" fontId="5" fillId="0" borderId="0" xfId="3" applyNumberFormat="1"/>
    <xf numFmtId="0" fontId="5" fillId="0" borderId="0" xfId="3" applyAlignment="1">
      <alignment horizontal="right"/>
    </xf>
    <xf numFmtId="165" fontId="5" fillId="0" borderId="0" xfId="3" applyNumberFormat="1"/>
    <xf numFmtId="1" fontId="5" fillId="0" borderId="0" xfId="3" applyNumberFormat="1"/>
    <xf numFmtId="9" fontId="5" fillId="0" borderId="0" xfId="3" applyNumberFormat="1"/>
    <xf numFmtId="0" fontId="5" fillId="3" borderId="0" xfId="3" applyNumberFormat="1" applyFill="1" applyAlignment="1">
      <alignment horizontal="right"/>
    </xf>
    <xf numFmtId="0" fontId="5" fillId="3" borderId="0" xfId="3" applyNumberFormat="1" applyFill="1" applyAlignment="1">
      <alignment horizontal="center"/>
    </xf>
    <xf numFmtId="164" fontId="5" fillId="3" borderId="0" xfId="3" applyNumberFormat="1" applyFill="1"/>
    <xf numFmtId="1" fontId="5" fillId="0" borderId="0" xfId="3" applyNumberFormat="1" applyAlignment="1">
      <alignment horizontal="right"/>
    </xf>
    <xf numFmtId="0" fontId="5" fillId="0" borderId="0" xfId="3" applyFill="1"/>
    <xf numFmtId="164" fontId="5" fillId="0" borderId="0" xfId="3" applyNumberFormat="1" applyFill="1"/>
    <xf numFmtId="0" fontId="7" fillId="0" borderId="0" xfId="3" applyFont="1" applyAlignment="1">
      <alignment horizontal="center"/>
    </xf>
    <xf numFmtId="0" fontId="5" fillId="0" borderId="0" xfId="3" applyNumberFormat="1" applyFont="1" applyAlignment="1">
      <alignment horizontal="center"/>
    </xf>
    <xf numFmtId="165" fontId="5" fillId="0" borderId="0" xfId="3" applyNumberFormat="1" applyFont="1"/>
    <xf numFmtId="10" fontId="8" fillId="0" borderId="0" xfId="3" applyNumberFormat="1" applyFont="1"/>
    <xf numFmtId="0" fontId="5" fillId="0" borderId="0" xfId="3" applyNumberFormat="1" applyFont="1"/>
    <xf numFmtId="10" fontId="8" fillId="0" borderId="0" xfId="3" applyNumberFormat="1" applyFont="1" applyFill="1" applyBorder="1"/>
    <xf numFmtId="0" fontId="5" fillId="0" borderId="0" xfId="3" applyNumberFormat="1" applyFont="1" applyFill="1" applyBorder="1"/>
    <xf numFmtId="165" fontId="5" fillId="0" borderId="0" xfId="3" applyNumberFormat="1" applyBorder="1"/>
    <xf numFmtId="165" fontId="5" fillId="0" borderId="0" xfId="3" applyNumberFormat="1" applyFill="1" applyBorder="1"/>
    <xf numFmtId="1" fontId="5" fillId="0" borderId="0" xfId="3" applyNumberFormat="1" applyFill="1" applyBorder="1"/>
    <xf numFmtId="0" fontId="9" fillId="2" borderId="0" xfId="0" applyNumberFormat="1" applyFont="1"/>
    <xf numFmtId="10" fontId="9" fillId="2" borderId="0" xfId="0" applyNumberFormat="1" applyFont="1"/>
    <xf numFmtId="0" fontId="0" fillId="2" borderId="9" xfId="0" quotePrefix="1" applyNumberFormat="1" applyBorder="1" applyAlignment="1">
      <alignment horizontal="left"/>
    </xf>
    <xf numFmtId="0" fontId="0" fillId="2" borderId="10" xfId="0" quotePrefix="1" applyNumberFormat="1" applyBorder="1" applyAlignment="1">
      <alignment horizontal="left"/>
    </xf>
    <xf numFmtId="0" fontId="0" fillId="2" borderId="11" xfId="0" quotePrefix="1" applyNumberFormat="1" applyBorder="1" applyAlignment="1">
      <alignment horizontal="left"/>
    </xf>
  </cellXfs>
  <cellStyles count="5">
    <cellStyle name="Hyperlink_Shiva Report real estate market" xfId="1" xr:uid="{00000000-0005-0000-0000-000000000000}"/>
    <cellStyle name="Normal" xfId="0" builtinId="0"/>
    <cellStyle name="Normal 2" xfId="3" xr:uid="{00000000-0005-0000-0000-000002000000}"/>
    <cellStyle name="Normal_IndxComparsns(Oct09)" xfId="4" xr:uid="{00000000-0005-0000-0000-000003000000}"/>
    <cellStyle name="Normal_rerisem99" xfId="2" xr:uid="{00000000-0005-0000-0000-000004000000}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Exhibit 7-4:
End of Year Public vs Private Asset Mkt Commercial R.E. Values:
(Indexes set to have Equal Avg Values 1974-2010)</a:t>
            </a:r>
          </a:p>
        </c:rich>
      </c:tx>
      <c:layout>
        <c:manualLayout>
          <c:xMode val="edge"/>
          <c:yMode val="edge"/>
          <c:x val="0.11879072351377275"/>
          <c:y val="1.7341040462427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3931796634336E-2"/>
          <c:y val="0.14547236508731248"/>
          <c:w val="0.88337026205860869"/>
          <c:h val="0.6157561074096507"/>
        </c:manualLayout>
      </c:layout>
      <c:lineChart>
        <c:grouping val="standard"/>
        <c:varyColors val="0"/>
        <c:ser>
          <c:idx val="4"/>
          <c:order val="0"/>
          <c:tx>
            <c:strRef>
              <c:f>'Exh7-4'!$J$2</c:f>
              <c:strCache>
                <c:ptCount val="1"/>
                <c:pt idx="0">
                  <c:v>NAREIT (Unlevered)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'Exh7-4'!$I$3:$I$39</c:f>
              <c:strCache>
                <c:ptCount val="37"/>
                <c:pt idx="0">
                  <c:v>74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79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88</c:v>
                </c:pt>
                <c:pt idx="15">
                  <c:v>89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93</c:v>
                </c:pt>
                <c:pt idx="20">
                  <c:v>94</c:v>
                </c:pt>
                <c:pt idx="21">
                  <c:v>95</c:v>
                </c:pt>
                <c:pt idx="22">
                  <c:v>96</c:v>
                </c:pt>
                <c:pt idx="23">
                  <c:v>97</c:v>
                </c:pt>
                <c:pt idx="24">
                  <c:v>98</c:v>
                </c:pt>
                <c:pt idx="25">
                  <c:v>99</c:v>
                </c:pt>
                <c:pt idx="26">
                  <c:v>00</c:v>
                </c:pt>
                <c:pt idx="27">
                  <c:v>01</c:v>
                </c:pt>
                <c:pt idx="28">
                  <c:v>02</c:v>
                </c:pt>
                <c:pt idx="29">
                  <c:v>03</c:v>
                </c:pt>
                <c:pt idx="30">
                  <c:v>04</c:v>
                </c:pt>
                <c:pt idx="31">
                  <c:v>05</c:v>
                </c:pt>
                <c:pt idx="32">
                  <c:v>06</c:v>
                </c:pt>
                <c:pt idx="33">
                  <c:v>07</c:v>
                </c:pt>
                <c:pt idx="34">
                  <c:v>08</c:v>
                </c:pt>
                <c:pt idx="35">
                  <c:v>09</c:v>
                </c:pt>
                <c:pt idx="36">
                  <c:v>10</c:v>
                </c:pt>
              </c:strCache>
            </c:strRef>
          </c:cat>
          <c:val>
            <c:numRef>
              <c:f>'Exh7-4'!$J$3:$J$39</c:f>
              <c:numCache>
                <c:formatCode>0.0000</c:formatCode>
                <c:ptCount val="37"/>
                <c:pt idx="0">
                  <c:v>1</c:v>
                </c:pt>
                <c:pt idx="1">
                  <c:v>1.1504633333906666</c:v>
                </c:pt>
                <c:pt idx="2">
                  <c:v>1.4134853252605775</c:v>
                </c:pt>
                <c:pt idx="3">
                  <c:v>1.4586576713462465</c:v>
                </c:pt>
                <c:pt idx="4">
                  <c:v>1.3231449820351171</c:v>
                </c:pt>
                <c:pt idx="5">
                  <c:v>1.4706486149082882</c:v>
                </c:pt>
                <c:pt idx="6">
                  <c:v>1.5503436496362559</c:v>
                </c:pt>
                <c:pt idx="7">
                  <c:v>1.5048413620095147</c:v>
                </c:pt>
                <c:pt idx="8">
                  <c:v>1.8049977286209131</c:v>
                </c:pt>
                <c:pt idx="9">
                  <c:v>2.0444680708395921</c:v>
                </c:pt>
                <c:pt idx="10">
                  <c:v>2.1203923235863034</c:v>
                </c:pt>
                <c:pt idx="11">
                  <c:v>1.8936189529415686</c:v>
                </c:pt>
                <c:pt idx="12">
                  <c:v>2.0578246480150248</c:v>
                </c:pt>
                <c:pt idx="13">
                  <c:v>1.650596047496214</c:v>
                </c:pt>
                <c:pt idx="14">
                  <c:v>1.6723899672613458</c:v>
                </c:pt>
                <c:pt idx="15">
                  <c:v>1.4671628953994416</c:v>
                </c:pt>
                <c:pt idx="16">
                  <c:v>1.0770654010113254</c:v>
                </c:pt>
                <c:pt idx="17">
                  <c:v>1.309811138765749</c:v>
                </c:pt>
                <c:pt idx="18">
                  <c:v>1.3413608857376282</c:v>
                </c:pt>
                <c:pt idx="19">
                  <c:v>1.4837363899144038</c:v>
                </c:pt>
                <c:pt idx="20">
                  <c:v>1.3395930069538899</c:v>
                </c:pt>
                <c:pt idx="21">
                  <c:v>1.5386957824853451</c:v>
                </c:pt>
                <c:pt idx="22">
                  <c:v>1.7269916204409346</c:v>
                </c:pt>
                <c:pt idx="23">
                  <c:v>1.9087348750946951</c:v>
                </c:pt>
                <c:pt idx="24">
                  <c:v>1.6768067271788767</c:v>
                </c:pt>
                <c:pt idx="25">
                  <c:v>1.4385676582500118</c:v>
                </c:pt>
                <c:pt idx="26">
                  <c:v>1.6566289749181944</c:v>
                </c:pt>
                <c:pt idx="27">
                  <c:v>1.7064013043393393</c:v>
                </c:pt>
                <c:pt idx="28">
                  <c:v>1.7761516763837744</c:v>
                </c:pt>
                <c:pt idx="29">
                  <c:v>2.0404947169669163</c:v>
                </c:pt>
                <c:pt idx="30">
                  <c:v>2.344653481979964</c:v>
                </c:pt>
                <c:pt idx="31">
                  <c:v>2.4081487024418289</c:v>
                </c:pt>
                <c:pt idx="32">
                  <c:v>2.7930737864468056</c:v>
                </c:pt>
                <c:pt idx="33">
                  <c:v>2.4851520803556975</c:v>
                </c:pt>
                <c:pt idx="34">
                  <c:v>2.1757155374479975</c:v>
                </c:pt>
                <c:pt idx="35">
                  <c:v>2.1455615521299229</c:v>
                </c:pt>
                <c:pt idx="36">
                  <c:v>2.4670987131526441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5-4422-85F9-FB3FF5B719AE}"/>
            </c:ext>
          </c:extLst>
        </c:ser>
        <c:ser>
          <c:idx val="5"/>
          <c:order val="1"/>
          <c:tx>
            <c:strRef>
              <c:f>'Exh7-4'!$K$2</c:f>
              <c:strCache>
                <c:ptCount val="1"/>
                <c:pt idx="0">
                  <c:v>NCREIF (Unsmoothed)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'Exh7-4'!$I$3:$I$39</c:f>
              <c:strCache>
                <c:ptCount val="37"/>
                <c:pt idx="0">
                  <c:v>74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79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88</c:v>
                </c:pt>
                <c:pt idx="15">
                  <c:v>89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93</c:v>
                </c:pt>
                <c:pt idx="20">
                  <c:v>94</c:v>
                </c:pt>
                <c:pt idx="21">
                  <c:v>95</c:v>
                </c:pt>
                <c:pt idx="22">
                  <c:v>96</c:v>
                </c:pt>
                <c:pt idx="23">
                  <c:v>97</c:v>
                </c:pt>
                <c:pt idx="24">
                  <c:v>98</c:v>
                </c:pt>
                <c:pt idx="25">
                  <c:v>99</c:v>
                </c:pt>
                <c:pt idx="26">
                  <c:v>00</c:v>
                </c:pt>
                <c:pt idx="27">
                  <c:v>01</c:v>
                </c:pt>
                <c:pt idx="28">
                  <c:v>02</c:v>
                </c:pt>
                <c:pt idx="29">
                  <c:v>03</c:v>
                </c:pt>
                <c:pt idx="30">
                  <c:v>04</c:v>
                </c:pt>
                <c:pt idx="31">
                  <c:v>05</c:v>
                </c:pt>
                <c:pt idx="32">
                  <c:v>06</c:v>
                </c:pt>
                <c:pt idx="33">
                  <c:v>07</c:v>
                </c:pt>
                <c:pt idx="34">
                  <c:v>08</c:v>
                </c:pt>
                <c:pt idx="35">
                  <c:v>09</c:v>
                </c:pt>
                <c:pt idx="36">
                  <c:v>10</c:v>
                </c:pt>
              </c:strCache>
            </c:strRef>
          </c:cat>
          <c:val>
            <c:numRef>
              <c:f>'Exh7-4'!$K$3:$K$39</c:f>
              <c:numCache>
                <c:formatCode>0.0000</c:formatCode>
                <c:ptCount val="37"/>
                <c:pt idx="0">
                  <c:v>0.74972166692996833</c:v>
                </c:pt>
                <c:pt idx="1">
                  <c:v>0.72168207658678751</c:v>
                </c:pt>
                <c:pt idx="2">
                  <c:v>0.83982143252404462</c:v>
                </c:pt>
                <c:pt idx="3">
                  <c:v>0.87131473624369637</c:v>
                </c:pt>
                <c:pt idx="4">
                  <c:v>0.99181756426619971</c:v>
                </c:pt>
                <c:pt idx="5">
                  <c:v>1.1591371873579077</c:v>
                </c:pt>
                <c:pt idx="6">
                  <c:v>1.2595184677831024</c:v>
                </c:pt>
                <c:pt idx="7">
                  <c:v>1.4585223856928324</c:v>
                </c:pt>
                <c:pt idx="8">
                  <c:v>1.3467995709487615</c:v>
                </c:pt>
                <c:pt idx="9">
                  <c:v>1.4533314170108085</c:v>
                </c:pt>
                <c:pt idx="10">
                  <c:v>1.5765012546024748</c:v>
                </c:pt>
                <c:pt idx="11">
                  <c:v>1.7521077046739759</c:v>
                </c:pt>
                <c:pt idx="12">
                  <c:v>1.7452884005617488</c:v>
                </c:pt>
                <c:pt idx="13">
                  <c:v>1.600163183709606</c:v>
                </c:pt>
                <c:pt idx="14">
                  <c:v>1.6116713941509069</c:v>
                </c:pt>
                <c:pt idx="15">
                  <c:v>1.5634067889800805</c:v>
                </c:pt>
                <c:pt idx="16">
                  <c:v>1.5667819656924438</c:v>
                </c:pt>
                <c:pt idx="17">
                  <c:v>1.4230514671233645</c:v>
                </c:pt>
                <c:pt idx="18">
                  <c:v>1.2809924954562024</c:v>
                </c:pt>
                <c:pt idx="19">
                  <c:v>1.3952697749973222</c:v>
                </c:pt>
                <c:pt idx="20">
                  <c:v>1.4035587995169212</c:v>
                </c:pt>
                <c:pt idx="21">
                  <c:v>1.449798314884021</c:v>
                </c:pt>
                <c:pt idx="22">
                  <c:v>1.5406100206523177</c:v>
                </c:pt>
                <c:pt idx="23">
                  <c:v>1.7719685851753606</c:v>
                </c:pt>
                <c:pt idx="24">
                  <c:v>1.8957232259436858</c:v>
                </c:pt>
                <c:pt idx="25">
                  <c:v>1.9144802464974204</c:v>
                </c:pt>
                <c:pt idx="26">
                  <c:v>1.9207047900911165</c:v>
                </c:pt>
                <c:pt idx="27">
                  <c:v>1.9315668758076203</c:v>
                </c:pt>
                <c:pt idx="28">
                  <c:v>2.0708378548171704</c:v>
                </c:pt>
                <c:pt idx="29">
                  <c:v>2.0973708905518116</c:v>
                </c:pt>
                <c:pt idx="30">
                  <c:v>2.3272583232063493</c:v>
                </c:pt>
                <c:pt idx="31">
                  <c:v>2.9599769252725801</c:v>
                </c:pt>
                <c:pt idx="32">
                  <c:v>3.4717936604269641</c:v>
                </c:pt>
                <c:pt idx="33">
                  <c:v>3.4313872596565442</c:v>
                </c:pt>
                <c:pt idx="34">
                  <c:v>2.9162602425545021</c:v>
                </c:pt>
                <c:pt idx="35">
                  <c:v>2.2591059097932318</c:v>
                </c:pt>
                <c:pt idx="36">
                  <c:v>2.6941767250031687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5-4422-85F9-FB3FF5B71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826072"/>
        <c:axId val="391830552"/>
      </c:lineChart>
      <c:catAx>
        <c:axId val="39182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830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91830552"/>
        <c:scaling>
          <c:orientation val="minMax"/>
          <c:max val="3.9"/>
          <c:min val="0.60000000000000064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8260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79072351377271"/>
          <c:y val="0.83926307288512014"/>
          <c:w val="0.81857542105292957"/>
          <c:h val="5.2594675665541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Value of $1 with Reinvestment: 1969-2010 (41yrs)</a:t>
            </a:r>
          </a:p>
        </c:rich>
      </c:tx>
      <c:layout>
        <c:manualLayout>
          <c:xMode val="edge"/>
          <c:yMode val="edge"/>
          <c:x val="0.25535882600310317"/>
          <c:y val="1.4598646633190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95902374613389E-2"/>
          <c:y val="8.0291970802919693E-2"/>
          <c:w val="0.874466268146883"/>
          <c:h val="0.73479318734793186"/>
        </c:manualLayout>
      </c:layout>
      <c:lineChart>
        <c:grouping val="standard"/>
        <c:varyColors val="0"/>
        <c:ser>
          <c:idx val="0"/>
          <c:order val="0"/>
          <c:tx>
            <c:strRef>
              <c:f>'Exhs7-7&amp;8'!$B$2</c:f>
              <c:strCache>
                <c:ptCount val="1"/>
                <c:pt idx="0">
                  <c:v>CPI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'Exhs7-7&amp;8'!$A$3:$A$44</c:f>
              <c:strCache>
                <c:ptCount val="42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96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00</c:v>
                </c:pt>
                <c:pt idx="32">
                  <c:v>01</c:v>
                </c:pt>
                <c:pt idx="33">
                  <c:v>02</c:v>
                </c:pt>
                <c:pt idx="34">
                  <c:v>03</c:v>
                </c:pt>
                <c:pt idx="35">
                  <c:v>04</c:v>
                </c:pt>
                <c:pt idx="36">
                  <c:v>05</c:v>
                </c:pt>
                <c:pt idx="37">
                  <c:v>06</c:v>
                </c:pt>
                <c:pt idx="38">
                  <c:v>07</c:v>
                </c:pt>
                <c:pt idx="39">
                  <c:v>08</c:v>
                </c:pt>
                <c:pt idx="40">
                  <c:v>09</c:v>
                </c:pt>
                <c:pt idx="41">
                  <c:v>10</c:v>
                </c:pt>
              </c:strCache>
            </c:strRef>
          </c:cat>
          <c:val>
            <c:numRef>
              <c:f>'Exhs7-7&amp;8'!$B$3:$B$44</c:f>
              <c:numCache>
                <c:formatCode>0.00</c:formatCode>
                <c:ptCount val="42"/>
                <c:pt idx="0">
                  <c:v>1</c:v>
                </c:pt>
                <c:pt idx="1">
                  <c:v>1.0534459424634</c:v>
                </c:pt>
                <c:pt idx="2">
                  <c:v>1.0882601148842335</c:v>
                </c:pt>
                <c:pt idx="3">
                  <c:v>1.1257699530499796</c:v>
                </c:pt>
                <c:pt idx="4">
                  <c:v>1.2245300332838585</c:v>
                </c:pt>
                <c:pt idx="5">
                  <c:v>1.3740945778683047</c:v>
                </c:pt>
                <c:pt idx="6">
                  <c:v>1.4704806177118304</c:v>
                </c:pt>
                <c:pt idx="7">
                  <c:v>1.5412270213408501</c:v>
                </c:pt>
                <c:pt idx="8">
                  <c:v>1.6456847985112704</c:v>
                </c:pt>
                <c:pt idx="9">
                  <c:v>1.7942465130956482</c:v>
                </c:pt>
                <c:pt idx="10">
                  <c:v>2.0330060131978618</c:v>
                </c:pt>
                <c:pt idx="11">
                  <c:v>2.2850320350119167</c:v>
                </c:pt>
                <c:pt idx="12">
                  <c:v>2.4893061008291628</c:v>
                </c:pt>
                <c:pt idx="13">
                  <c:v>2.5856889994253889</c:v>
                </c:pt>
                <c:pt idx="14">
                  <c:v>2.6838471841423379</c:v>
                </c:pt>
                <c:pt idx="15">
                  <c:v>2.7899635390812212</c:v>
                </c:pt>
                <c:pt idx="16">
                  <c:v>2.8951639405317557</c:v>
                </c:pt>
                <c:pt idx="17">
                  <c:v>2.9278750791323045</c:v>
                </c:pt>
                <c:pt idx="18">
                  <c:v>3.0569802231581549</c:v>
                </c:pt>
                <c:pt idx="19">
                  <c:v>3.1920805122711284</c:v>
                </c:pt>
                <c:pt idx="20">
                  <c:v>3.3404260536969126</c:v>
                </c:pt>
                <c:pt idx="21">
                  <c:v>3.5444016457749465</c:v>
                </c:pt>
                <c:pt idx="22">
                  <c:v>3.6530125650844938</c:v>
                </c:pt>
                <c:pt idx="23">
                  <c:v>3.7589741956196709</c:v>
                </c:pt>
                <c:pt idx="24">
                  <c:v>3.8622867016739031</c:v>
                </c:pt>
                <c:pt idx="25">
                  <c:v>3.9655989842396981</c:v>
                </c:pt>
                <c:pt idx="26">
                  <c:v>4.0662621514873152</c:v>
                </c:pt>
                <c:pt idx="27">
                  <c:v>4.2013627180473874</c:v>
                </c:pt>
                <c:pt idx="28">
                  <c:v>4.2728865478242781</c:v>
                </c:pt>
                <c:pt idx="29">
                  <c:v>4.341761349969909</c:v>
                </c:pt>
                <c:pt idx="30">
                  <c:v>4.4583186877733079</c:v>
                </c:pt>
                <c:pt idx="31">
                  <c:v>4.6093134260942952</c:v>
                </c:pt>
                <c:pt idx="32">
                  <c:v>4.6808372161375935</c:v>
                </c:pt>
                <c:pt idx="33">
                  <c:v>4.7920964720529229</c:v>
                </c:pt>
                <c:pt idx="34">
                  <c:v>4.8821635845213827</c:v>
                </c:pt>
                <c:pt idx="35">
                  <c:v>5.0411053844494438</c:v>
                </c:pt>
                <c:pt idx="36">
                  <c:v>5.213292370690449</c:v>
                </c:pt>
                <c:pt idx="37">
                  <c:v>5.3457438538863764</c:v>
                </c:pt>
                <c:pt idx="38">
                  <c:v>5.5639181222656511</c:v>
                </c:pt>
                <c:pt idx="39">
                  <c:v>5.5690043118132149</c:v>
                </c:pt>
                <c:pt idx="40">
                  <c:v>5.7205546605541358</c:v>
                </c:pt>
                <c:pt idx="41">
                  <c:v>5.8009840534337558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3-4E36-93F3-AAE498E32A8D}"/>
            </c:ext>
          </c:extLst>
        </c:ser>
        <c:ser>
          <c:idx val="1"/>
          <c:order val="1"/>
          <c:tx>
            <c:strRef>
              <c:f>'Exhs7-7&amp;8'!$C$2</c:f>
              <c:strCache>
                <c:ptCount val="1"/>
                <c:pt idx="0">
                  <c:v>T-Bill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'Exhs7-7&amp;8'!$A$3:$A$44</c:f>
              <c:strCache>
                <c:ptCount val="42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96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00</c:v>
                </c:pt>
                <c:pt idx="32">
                  <c:v>01</c:v>
                </c:pt>
                <c:pt idx="33">
                  <c:v>02</c:v>
                </c:pt>
                <c:pt idx="34">
                  <c:v>03</c:v>
                </c:pt>
                <c:pt idx="35">
                  <c:v>04</c:v>
                </c:pt>
                <c:pt idx="36">
                  <c:v>05</c:v>
                </c:pt>
                <c:pt idx="37">
                  <c:v>06</c:v>
                </c:pt>
                <c:pt idx="38">
                  <c:v>07</c:v>
                </c:pt>
                <c:pt idx="39">
                  <c:v>08</c:v>
                </c:pt>
                <c:pt idx="40">
                  <c:v>09</c:v>
                </c:pt>
                <c:pt idx="41">
                  <c:v>10</c:v>
                </c:pt>
              </c:strCache>
            </c:strRef>
          </c:cat>
          <c:val>
            <c:numRef>
              <c:f>'Exhs7-7&amp;8'!$C$3:$C$44</c:f>
              <c:numCache>
                <c:formatCode>0.00</c:formatCode>
                <c:ptCount val="42"/>
                <c:pt idx="0">
                  <c:v>1</c:v>
                </c:pt>
                <c:pt idx="1">
                  <c:v>1.0653000026941299</c:v>
                </c:pt>
                <c:pt idx="2">
                  <c:v>1.1120666747236567</c:v>
                </c:pt>
                <c:pt idx="3">
                  <c:v>1.1544949213496962</c:v>
                </c:pt>
                <c:pt idx="4">
                  <c:v>1.234438670255591</c:v>
                </c:pt>
                <c:pt idx="5">
                  <c:v>1.3335867834236863</c:v>
                </c:pt>
                <c:pt idx="6">
                  <c:v>1.4108508535951867</c:v>
                </c:pt>
                <c:pt idx="7">
                  <c:v>1.4823089531757829</c:v>
                </c:pt>
                <c:pt idx="8">
                  <c:v>1.5582331839802539</c:v>
                </c:pt>
                <c:pt idx="9">
                  <c:v>1.6701271550364238</c:v>
                </c:pt>
                <c:pt idx="10">
                  <c:v>1.8434233917385658</c:v>
                </c:pt>
                <c:pt idx="11">
                  <c:v>2.0505414415586483</c:v>
                </c:pt>
                <c:pt idx="12">
                  <c:v>2.352152764685524</c:v>
                </c:pt>
                <c:pt idx="13">
                  <c:v>2.6001422414403681</c:v>
                </c:pt>
                <c:pt idx="14">
                  <c:v>2.8289111351400944</c:v>
                </c:pt>
                <c:pt idx="15">
                  <c:v>3.1075415502609491</c:v>
                </c:pt>
                <c:pt idx="16">
                  <c:v>3.3475461575347003</c:v>
                </c:pt>
                <c:pt idx="17">
                  <c:v>3.5538364904796889</c:v>
                </c:pt>
                <c:pt idx="18">
                  <c:v>3.7480748236980075</c:v>
                </c:pt>
                <c:pt idx="19">
                  <c:v>3.9859953475488799</c:v>
                </c:pt>
                <c:pt idx="20">
                  <c:v>4.3196401447586226</c:v>
                </c:pt>
                <c:pt idx="21">
                  <c:v>4.6571539238724364</c:v>
                </c:pt>
                <c:pt idx="22">
                  <c:v>4.9177342733622433</c:v>
                </c:pt>
                <c:pt idx="23">
                  <c:v>5.0901651359660773</c:v>
                </c:pt>
                <c:pt idx="24">
                  <c:v>5.2376244718813547</c:v>
                </c:pt>
                <c:pt idx="25">
                  <c:v>5.4420730524303602</c:v>
                </c:pt>
                <c:pt idx="26">
                  <c:v>5.7465814656757859</c:v>
                </c:pt>
                <c:pt idx="27">
                  <c:v>6.0458098709561767</c:v>
                </c:pt>
                <c:pt idx="28">
                  <c:v>6.3635501197359154</c:v>
                </c:pt>
                <c:pt idx="29">
                  <c:v>6.6725580895743084</c:v>
                </c:pt>
                <c:pt idx="30">
                  <c:v>6.985090429487717</c:v>
                </c:pt>
                <c:pt idx="31">
                  <c:v>7.3967373798485161</c:v>
                </c:pt>
                <c:pt idx="32">
                  <c:v>7.6797184820760327</c:v>
                </c:pt>
                <c:pt idx="33">
                  <c:v>7.806179244486124</c:v>
                </c:pt>
                <c:pt idx="34">
                  <c:v>7.8859151958944596</c:v>
                </c:pt>
                <c:pt idx="35">
                  <c:v>7.9807482881363851</c:v>
                </c:pt>
                <c:pt idx="36">
                  <c:v>8.218537516834358</c:v>
                </c:pt>
                <c:pt idx="37">
                  <c:v>8.6129956453667038</c:v>
                </c:pt>
                <c:pt idx="38">
                  <c:v>9.014553716745505</c:v>
                </c:pt>
                <c:pt idx="39">
                  <c:v>9.1587091971410022</c:v>
                </c:pt>
                <c:pt idx="40">
                  <c:v>9.1675712744228122</c:v>
                </c:pt>
                <c:pt idx="41">
                  <c:v>9.1786985479915977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3-4E36-93F3-AAE498E32A8D}"/>
            </c:ext>
          </c:extLst>
        </c:ser>
        <c:ser>
          <c:idx val="2"/>
          <c:order val="2"/>
          <c:tx>
            <c:strRef>
              <c:f>'Exhs7-7&amp;8'!$D$2</c:f>
              <c:strCache>
                <c:ptCount val="1"/>
                <c:pt idx="0">
                  <c:v>SP500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'Exhs7-7&amp;8'!$A$3:$A$44</c:f>
              <c:strCache>
                <c:ptCount val="42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96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00</c:v>
                </c:pt>
                <c:pt idx="32">
                  <c:v>01</c:v>
                </c:pt>
                <c:pt idx="33">
                  <c:v>02</c:v>
                </c:pt>
                <c:pt idx="34">
                  <c:v>03</c:v>
                </c:pt>
                <c:pt idx="35">
                  <c:v>04</c:v>
                </c:pt>
                <c:pt idx="36">
                  <c:v>05</c:v>
                </c:pt>
                <c:pt idx="37">
                  <c:v>06</c:v>
                </c:pt>
                <c:pt idx="38">
                  <c:v>07</c:v>
                </c:pt>
                <c:pt idx="39">
                  <c:v>08</c:v>
                </c:pt>
                <c:pt idx="40">
                  <c:v>09</c:v>
                </c:pt>
                <c:pt idx="41">
                  <c:v>10</c:v>
                </c:pt>
              </c:strCache>
            </c:strRef>
          </c:cat>
          <c:val>
            <c:numRef>
              <c:f>'Exhs7-7&amp;8'!$D$3:$D$44</c:f>
              <c:numCache>
                <c:formatCode>0.00</c:formatCode>
                <c:ptCount val="42"/>
                <c:pt idx="0">
                  <c:v>1</c:v>
                </c:pt>
                <c:pt idx="1">
                  <c:v>1.0401000008000001</c:v>
                </c:pt>
                <c:pt idx="2">
                  <c:v>1.18893830404982</c:v>
                </c:pt>
                <c:pt idx="3">
                  <c:v>1.4145511940016868</c:v>
                </c:pt>
                <c:pt idx="4">
                  <c:v>1.2071538392239154</c:v>
                </c:pt>
                <c:pt idx="5">
                  <c:v>0.88764935617742258</c:v>
                </c:pt>
                <c:pt idx="6">
                  <c:v>1.2178766953955935</c:v>
                </c:pt>
                <c:pt idx="7">
                  <c:v>1.5082596327202511</c:v>
                </c:pt>
                <c:pt idx="8">
                  <c:v>1.3999154943502834</c:v>
                </c:pt>
                <c:pt idx="9">
                  <c:v>1.4917525350578638</c:v>
                </c:pt>
                <c:pt idx="10">
                  <c:v>1.7668245748314486</c:v>
                </c:pt>
                <c:pt idx="11">
                  <c:v>2.3396188114244834</c:v>
                </c:pt>
                <c:pt idx="12">
                  <c:v>2.224771264470593</c:v>
                </c:pt>
                <c:pt idx="13">
                  <c:v>2.7010820552405135</c:v>
                </c:pt>
                <c:pt idx="14">
                  <c:v>3.3091986341005044</c:v>
                </c:pt>
                <c:pt idx="15">
                  <c:v>3.5165636907375157</c:v>
                </c:pt>
                <c:pt idx="16">
                  <c:v>4.6474215195547668</c:v>
                </c:pt>
                <c:pt idx="17">
                  <c:v>5.5058247507988947</c:v>
                </c:pt>
                <c:pt idx="18">
                  <c:v>5.7938211198295706</c:v>
                </c:pt>
                <c:pt idx="19">
                  <c:v>6.7677214668408725</c:v>
                </c:pt>
                <c:pt idx="20">
                  <c:v>8.8989341298664328</c:v>
                </c:pt>
                <c:pt idx="21">
                  <c:v>8.6166001774801568</c:v>
                </c:pt>
                <c:pt idx="22">
                  <c:v>11.248926599506998</c:v>
                </c:pt>
                <c:pt idx="23">
                  <c:v>12.111742376246394</c:v>
                </c:pt>
                <c:pt idx="24">
                  <c:v>13.321680857109586</c:v>
                </c:pt>
                <c:pt idx="25">
                  <c:v>13.49583459619077</c:v>
                </c:pt>
                <c:pt idx="26">
                  <c:v>18.547262510229675</c:v>
                </c:pt>
                <c:pt idx="27">
                  <c:v>22.826891200096906</c:v>
                </c:pt>
                <c:pt idx="28">
                  <c:v>30.442489531323879</c:v>
                </c:pt>
                <c:pt idx="29">
                  <c:v>39.143457285444626</c:v>
                </c:pt>
                <c:pt idx="30">
                  <c:v>47.381047792536712</c:v>
                </c:pt>
                <c:pt idx="31">
                  <c:v>43.066834838634641</c:v>
                </c:pt>
                <c:pt idx="32">
                  <c:v>37.948529052549134</c:v>
                </c:pt>
                <c:pt idx="33">
                  <c:v>29.560251459940282</c:v>
                </c:pt>
                <c:pt idx="34">
                  <c:v>38.042744508501691</c:v>
                </c:pt>
                <c:pt idx="35">
                  <c:v>42.179028098473019</c:v>
                </c:pt>
                <c:pt idx="36">
                  <c:v>44.249598260428925</c:v>
                </c:pt>
                <c:pt idx="37">
                  <c:v>51.238971842630804</c:v>
                </c:pt>
                <c:pt idx="38">
                  <c:v>54.053927533280024</c:v>
                </c:pt>
                <c:pt idx="39">
                  <c:v>34.054454572592753</c:v>
                </c:pt>
                <c:pt idx="40">
                  <c:v>43.066989242825997</c:v>
                </c:pt>
                <c:pt idx="41">
                  <c:v>49.555003930658096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B3-4E36-93F3-AAE498E32A8D}"/>
            </c:ext>
          </c:extLst>
        </c:ser>
        <c:ser>
          <c:idx val="3"/>
          <c:order val="3"/>
          <c:tx>
            <c:strRef>
              <c:f>'Exhs7-7&amp;8'!$E$2</c:f>
              <c:strCache>
                <c:ptCount val="1"/>
                <c:pt idx="0">
                  <c:v>LT Bond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'Exhs7-7&amp;8'!$A$3:$A$44</c:f>
              <c:strCache>
                <c:ptCount val="42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96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00</c:v>
                </c:pt>
                <c:pt idx="32">
                  <c:v>01</c:v>
                </c:pt>
                <c:pt idx="33">
                  <c:v>02</c:v>
                </c:pt>
                <c:pt idx="34">
                  <c:v>03</c:v>
                </c:pt>
                <c:pt idx="35">
                  <c:v>04</c:v>
                </c:pt>
                <c:pt idx="36">
                  <c:v>05</c:v>
                </c:pt>
                <c:pt idx="37">
                  <c:v>06</c:v>
                </c:pt>
                <c:pt idx="38">
                  <c:v>07</c:v>
                </c:pt>
                <c:pt idx="39">
                  <c:v>08</c:v>
                </c:pt>
                <c:pt idx="40">
                  <c:v>09</c:v>
                </c:pt>
                <c:pt idx="41">
                  <c:v>10</c:v>
                </c:pt>
              </c:strCache>
            </c:strRef>
          </c:cat>
          <c:val>
            <c:numRef>
              <c:f>'Exhs7-7&amp;8'!$E$3:$E$44</c:f>
              <c:numCache>
                <c:formatCode>0.00</c:formatCode>
                <c:ptCount val="42"/>
                <c:pt idx="0">
                  <c:v>1</c:v>
                </c:pt>
                <c:pt idx="1">
                  <c:v>1.1211000010000001</c:v>
                </c:pt>
                <c:pt idx="2">
                  <c:v>1.2694215359530301</c:v>
                </c:pt>
                <c:pt idx="3">
                  <c:v>1.3416913859702471</c:v>
                </c:pt>
                <c:pt idx="4">
                  <c:v>1.3267837039039259</c:v>
                </c:pt>
                <c:pt idx="5">
                  <c:v>1.3844699518997949</c:v>
                </c:pt>
                <c:pt idx="6">
                  <c:v>1.5118334095535368</c:v>
                </c:pt>
                <c:pt idx="7">
                  <c:v>1.7652640046816503</c:v>
                </c:pt>
                <c:pt idx="8">
                  <c:v>1.7532730430195904</c:v>
                </c:pt>
                <c:pt idx="9">
                  <c:v>1.7326295008695012</c:v>
                </c:pt>
                <c:pt idx="10">
                  <c:v>1.7112485072309869</c:v>
                </c:pt>
                <c:pt idx="11">
                  <c:v>1.6437118499042094</c:v>
                </c:pt>
                <c:pt idx="12">
                  <c:v>1.6742478571887427</c:v>
                </c:pt>
                <c:pt idx="13">
                  <c:v>2.3499967814811806</c:v>
                </c:pt>
                <c:pt idx="14">
                  <c:v>2.3653129775554889</c:v>
                </c:pt>
                <c:pt idx="15">
                  <c:v>2.7313909578091136</c:v>
                </c:pt>
                <c:pt idx="16">
                  <c:v>3.577215522733717</c:v>
                </c:pt>
                <c:pt idx="17">
                  <c:v>4.4547366852549679</c:v>
                </c:pt>
                <c:pt idx="18">
                  <c:v>4.3338321342948189</c:v>
                </c:pt>
                <c:pt idx="19">
                  <c:v>4.7530439777534017</c:v>
                </c:pt>
                <c:pt idx="20">
                  <c:v>5.6140404845535832</c:v>
                </c:pt>
                <c:pt idx="21">
                  <c:v>5.9611291333549161</c:v>
                </c:pt>
                <c:pt idx="22">
                  <c:v>7.1115894996623892</c:v>
                </c:pt>
                <c:pt idx="23">
                  <c:v>7.6843478837151844</c:v>
                </c:pt>
                <c:pt idx="24">
                  <c:v>9.0860063369851662</c:v>
                </c:pt>
                <c:pt idx="25">
                  <c:v>8.3799883109143085</c:v>
                </c:pt>
                <c:pt idx="26">
                  <c:v>11.033792087968036</c:v>
                </c:pt>
                <c:pt idx="27">
                  <c:v>10.931028853365159</c:v>
                </c:pt>
                <c:pt idx="28">
                  <c:v>12.664049908330606</c:v>
                </c:pt>
                <c:pt idx="29">
                  <c:v>14.318332090836464</c:v>
                </c:pt>
                <c:pt idx="30">
                  <c:v>13.034872396140303</c:v>
                </c:pt>
                <c:pt idx="31">
                  <c:v>15.834629554178372</c:v>
                </c:pt>
                <c:pt idx="32">
                  <c:v>16.419798163657664</c:v>
                </c:pt>
                <c:pt idx="33">
                  <c:v>19.348933300553714</c:v>
                </c:pt>
                <c:pt idx="34">
                  <c:v>19.629154507989355</c:v>
                </c:pt>
                <c:pt idx="35">
                  <c:v>21.299550384566469</c:v>
                </c:pt>
                <c:pt idx="36">
                  <c:v>22.963545306897675</c:v>
                </c:pt>
                <c:pt idx="37">
                  <c:v>23.236493013964317</c:v>
                </c:pt>
                <c:pt idx="38">
                  <c:v>25.532831349950566</c:v>
                </c:pt>
                <c:pt idx="39">
                  <c:v>32.138907513627196</c:v>
                </c:pt>
                <c:pt idx="40">
                  <c:v>27.34915217499535</c:v>
                </c:pt>
                <c:pt idx="41">
                  <c:v>30.123357459296457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B3-4E36-93F3-AAE498E32A8D}"/>
            </c:ext>
          </c:extLst>
        </c:ser>
        <c:ser>
          <c:idx val="4"/>
          <c:order val="4"/>
          <c:tx>
            <c:strRef>
              <c:f>'Exhs7-7&amp;8'!$F$2</c:f>
              <c:strCache>
                <c:ptCount val="1"/>
                <c:pt idx="0">
                  <c:v>RE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'Exhs7-7&amp;8'!$A$3:$A$44</c:f>
              <c:strCache>
                <c:ptCount val="42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96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00</c:v>
                </c:pt>
                <c:pt idx="32">
                  <c:v>01</c:v>
                </c:pt>
                <c:pt idx="33">
                  <c:v>02</c:v>
                </c:pt>
                <c:pt idx="34">
                  <c:v>03</c:v>
                </c:pt>
                <c:pt idx="35">
                  <c:v>04</c:v>
                </c:pt>
                <c:pt idx="36">
                  <c:v>05</c:v>
                </c:pt>
                <c:pt idx="37">
                  <c:v>06</c:v>
                </c:pt>
                <c:pt idx="38">
                  <c:v>07</c:v>
                </c:pt>
                <c:pt idx="39">
                  <c:v>08</c:v>
                </c:pt>
                <c:pt idx="40">
                  <c:v>09</c:v>
                </c:pt>
                <c:pt idx="41">
                  <c:v>10</c:v>
                </c:pt>
              </c:strCache>
            </c:strRef>
          </c:cat>
          <c:val>
            <c:numRef>
              <c:f>'Exhs7-7&amp;8'!$F$3:$F$44</c:f>
              <c:numCache>
                <c:formatCode>0.00</c:formatCode>
                <c:ptCount val="42"/>
                <c:pt idx="0">
                  <c:v>1</c:v>
                </c:pt>
                <c:pt idx="1">
                  <c:v>1.2055</c:v>
                </c:pt>
                <c:pt idx="2">
                  <c:v>1.39946495</c:v>
                </c:pt>
                <c:pt idx="3">
                  <c:v>1.4330521088000001</c:v>
                </c:pt>
                <c:pt idx="4">
                  <c:v>1.5216147291238402</c:v>
                </c:pt>
                <c:pt idx="5">
                  <c:v>1.4539028736778294</c:v>
                </c:pt>
                <c:pt idx="6">
                  <c:v>1.5328497997185355</c:v>
                </c:pt>
                <c:pt idx="7">
                  <c:v>1.9169819595280004</c:v>
                </c:pt>
                <c:pt idx="8">
                  <c:v>2.1136643085755735</c:v>
                </c:pt>
                <c:pt idx="9">
                  <c:v>2.5577451798073012</c:v>
                </c:pt>
                <c:pt idx="10">
                  <c:v>3.2172562675840224</c:v>
                </c:pt>
                <c:pt idx="11">
                  <c:v>3.7621100436407104</c:v>
                </c:pt>
                <c:pt idx="12">
                  <c:v>4.5893122654159217</c:v>
                </c:pt>
                <c:pt idx="13">
                  <c:v>4.522615429890509</c:v>
                </c:pt>
                <c:pt idx="14">
                  <c:v>5.2207705785668441</c:v>
                </c:pt>
                <c:pt idx="15">
                  <c:v>6.0307410286351146</c:v>
                </c:pt>
                <c:pt idx="16">
                  <c:v>7.1081108969686078</c:v>
                </c:pt>
                <c:pt idx="17">
                  <c:v>7.435651958509939</c:v>
                </c:pt>
                <c:pt idx="18">
                  <c:v>7.1748722715885576</c:v>
                </c:pt>
                <c:pt idx="19">
                  <c:v>7.589323440371067</c:v>
                </c:pt>
                <c:pt idx="20">
                  <c:v>7.7268655872865075</c:v>
                </c:pt>
                <c:pt idx="21">
                  <c:v>8.1633312552644028</c:v>
                </c:pt>
                <c:pt idx="22">
                  <c:v>7.8495482148877027</c:v>
                </c:pt>
                <c:pt idx="23">
                  <c:v>7.5172835581496944</c:v>
                </c:pt>
                <c:pt idx="24">
                  <c:v>8.7119879593968346</c:v>
                </c:pt>
                <c:pt idx="25">
                  <c:v>9.3128046452911963</c:v>
                </c:pt>
                <c:pt idx="26">
                  <c:v>10.307494944363109</c:v>
                </c:pt>
                <c:pt idx="27">
                  <c:v>11.718979772211851</c:v>
                </c:pt>
                <c:pt idx="28">
                  <c:v>14.427099808207942</c:v>
                </c:pt>
                <c:pt idx="29">
                  <c:v>16.405854993585638</c:v>
                </c:pt>
                <c:pt idx="30">
                  <c:v>17.663193719960191</c:v>
                </c:pt>
                <c:pt idx="31">
                  <c:v>18.862838209560838</c:v>
                </c:pt>
                <c:pt idx="32">
                  <c:v>20.307359060476738</c:v>
                </c:pt>
                <c:pt idx="33">
                  <c:v>23.279099958696975</c:v>
                </c:pt>
                <c:pt idx="34">
                  <c:v>24.897375005577626</c:v>
                </c:pt>
                <c:pt idx="35">
                  <c:v>28.971057745432216</c:v>
                </c:pt>
                <c:pt idx="36">
                  <c:v>38.299200098219238</c:v>
                </c:pt>
                <c:pt idx="37">
                  <c:v>46.491366576642193</c:v>
                </c:pt>
                <c:pt idx="38">
                  <c:v>47.524320256900566</c:v>
                </c:pt>
                <c:pt idx="39">
                  <c:v>41.900191441533963</c:v>
                </c:pt>
                <c:pt idx="40">
                  <c:v>34.312512413970808</c:v>
                </c:pt>
                <c:pt idx="41">
                  <c:v>42.95272633936878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B3-4E36-93F3-AAE498E32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341328"/>
        <c:axId val="393341720"/>
      </c:lineChart>
      <c:catAx>
        <c:axId val="393341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341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93341720"/>
        <c:scaling>
          <c:orientation val="minMax"/>
        </c:scaling>
        <c:delete val="0"/>
        <c:axPos val="l"/>
        <c:numFmt formatCode="\$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341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08657550402886"/>
          <c:y val="0.90267638381430559"/>
          <c:w val="0.78444763465340406"/>
          <c:h val="8.27249695525033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portrait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Value of $1 with Reinvestment: 1969-89 (20yrs)</a:t>
            </a:r>
          </a:p>
        </c:rich>
      </c:tx>
      <c:layout>
        <c:manualLayout>
          <c:xMode val="edge"/>
          <c:yMode val="edge"/>
          <c:x val="0.24368658835678328"/>
          <c:y val="1.8213412978550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8120115508084E-2"/>
          <c:y val="0.10147475835713352"/>
          <c:w val="0.87850063593386285"/>
          <c:h val="0.73894439419040825"/>
        </c:manualLayout>
      </c:layout>
      <c:lineChart>
        <c:grouping val="standard"/>
        <c:varyColors val="0"/>
        <c:ser>
          <c:idx val="0"/>
          <c:order val="0"/>
          <c:tx>
            <c:strRef>
              <c:f>'Exhs7-7&amp;8'!$B$47</c:f>
              <c:strCache>
                <c:ptCount val="1"/>
                <c:pt idx="0">
                  <c:v>CPI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'Exhs7-7&amp;8'!$A$48:$A$68</c:f>
              <c:numCache>
                <c:formatCode>0</c:formatCode>
                <c:ptCount val="21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</c:numCache>
            </c:numRef>
          </c:cat>
          <c:val>
            <c:numRef>
              <c:f>'Exhs7-7&amp;8'!$B$48:$B$68</c:f>
              <c:numCache>
                <c:formatCode>0.00</c:formatCode>
                <c:ptCount val="21"/>
                <c:pt idx="0">
                  <c:v>1</c:v>
                </c:pt>
                <c:pt idx="1">
                  <c:v>1.0534459424634</c:v>
                </c:pt>
                <c:pt idx="2">
                  <c:v>1.0882601148842335</c:v>
                </c:pt>
                <c:pt idx="3">
                  <c:v>1.1257699530499796</c:v>
                </c:pt>
                <c:pt idx="4">
                  <c:v>1.2245300332838585</c:v>
                </c:pt>
                <c:pt idx="5">
                  <c:v>1.3740945778683047</c:v>
                </c:pt>
                <c:pt idx="6">
                  <c:v>1.4704806177118304</c:v>
                </c:pt>
                <c:pt idx="7">
                  <c:v>1.5412270213408501</c:v>
                </c:pt>
                <c:pt idx="8">
                  <c:v>1.6456847985112704</c:v>
                </c:pt>
                <c:pt idx="9">
                  <c:v>1.7942465130956482</c:v>
                </c:pt>
                <c:pt idx="10">
                  <c:v>2.0330060131978618</c:v>
                </c:pt>
                <c:pt idx="11">
                  <c:v>2.2850320350119167</c:v>
                </c:pt>
                <c:pt idx="12">
                  <c:v>2.4893061008291628</c:v>
                </c:pt>
                <c:pt idx="13">
                  <c:v>2.5856889994253889</c:v>
                </c:pt>
                <c:pt idx="14">
                  <c:v>2.6838471841423379</c:v>
                </c:pt>
                <c:pt idx="15">
                  <c:v>2.7899635390812212</c:v>
                </c:pt>
                <c:pt idx="16">
                  <c:v>2.8951639405317557</c:v>
                </c:pt>
                <c:pt idx="17">
                  <c:v>2.9278750791323045</c:v>
                </c:pt>
                <c:pt idx="18">
                  <c:v>3.0569802231581549</c:v>
                </c:pt>
                <c:pt idx="19">
                  <c:v>3.1920805122711284</c:v>
                </c:pt>
                <c:pt idx="20">
                  <c:v>3.3404260536969126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8-49E6-BD21-2FBCA93D91D5}"/>
            </c:ext>
          </c:extLst>
        </c:ser>
        <c:ser>
          <c:idx val="1"/>
          <c:order val="1"/>
          <c:tx>
            <c:strRef>
              <c:f>'Exhs7-7&amp;8'!$C$47</c:f>
              <c:strCache>
                <c:ptCount val="1"/>
                <c:pt idx="0">
                  <c:v>T-Bill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'Exhs7-7&amp;8'!$A$48:$A$68</c:f>
              <c:numCache>
                <c:formatCode>0</c:formatCode>
                <c:ptCount val="21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</c:numCache>
            </c:numRef>
          </c:cat>
          <c:val>
            <c:numRef>
              <c:f>'Exhs7-7&amp;8'!$C$48:$C$68</c:f>
              <c:numCache>
                <c:formatCode>0.00</c:formatCode>
                <c:ptCount val="21"/>
                <c:pt idx="0">
                  <c:v>1</c:v>
                </c:pt>
                <c:pt idx="1">
                  <c:v>1.0653000026941299</c:v>
                </c:pt>
                <c:pt idx="2">
                  <c:v>1.1120666747236567</c:v>
                </c:pt>
                <c:pt idx="3">
                  <c:v>1.1544949213496962</c:v>
                </c:pt>
                <c:pt idx="4">
                  <c:v>1.234438670255591</c:v>
                </c:pt>
                <c:pt idx="5">
                  <c:v>1.3335867834236863</c:v>
                </c:pt>
                <c:pt idx="6">
                  <c:v>1.4108508535951867</c:v>
                </c:pt>
                <c:pt idx="7">
                  <c:v>1.4823089531757829</c:v>
                </c:pt>
                <c:pt idx="8">
                  <c:v>1.5582331839802539</c:v>
                </c:pt>
                <c:pt idx="9">
                  <c:v>1.6701271550364238</c:v>
                </c:pt>
                <c:pt idx="10">
                  <c:v>1.8434233917385658</c:v>
                </c:pt>
                <c:pt idx="11">
                  <c:v>2.0505414415586483</c:v>
                </c:pt>
                <c:pt idx="12">
                  <c:v>2.352152764685524</c:v>
                </c:pt>
                <c:pt idx="13">
                  <c:v>2.6001422414403681</c:v>
                </c:pt>
                <c:pt idx="14">
                  <c:v>2.8289111351400944</c:v>
                </c:pt>
                <c:pt idx="15">
                  <c:v>3.1075415502609491</c:v>
                </c:pt>
                <c:pt idx="16">
                  <c:v>3.3475461575347003</c:v>
                </c:pt>
                <c:pt idx="17">
                  <c:v>3.5538364904796889</c:v>
                </c:pt>
                <c:pt idx="18">
                  <c:v>3.7480748236980075</c:v>
                </c:pt>
                <c:pt idx="19">
                  <c:v>3.9859953475488799</c:v>
                </c:pt>
                <c:pt idx="20">
                  <c:v>4.3196401447586226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8-49E6-BD21-2FBCA93D91D5}"/>
            </c:ext>
          </c:extLst>
        </c:ser>
        <c:ser>
          <c:idx val="2"/>
          <c:order val="2"/>
          <c:tx>
            <c:strRef>
              <c:f>'Exhs7-7&amp;8'!$D$47</c:f>
              <c:strCache>
                <c:ptCount val="1"/>
                <c:pt idx="0">
                  <c:v>SP500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'Exhs7-7&amp;8'!$A$48:$A$68</c:f>
              <c:numCache>
                <c:formatCode>0</c:formatCode>
                <c:ptCount val="21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</c:numCache>
            </c:numRef>
          </c:cat>
          <c:val>
            <c:numRef>
              <c:f>'Exhs7-7&amp;8'!$D$48:$D$68</c:f>
              <c:numCache>
                <c:formatCode>0.00</c:formatCode>
                <c:ptCount val="21"/>
                <c:pt idx="0">
                  <c:v>1</c:v>
                </c:pt>
                <c:pt idx="1">
                  <c:v>1.0401000008000001</c:v>
                </c:pt>
                <c:pt idx="2">
                  <c:v>1.18893830404982</c:v>
                </c:pt>
                <c:pt idx="3">
                  <c:v>1.4145511940016868</c:v>
                </c:pt>
                <c:pt idx="4">
                  <c:v>1.2071538392239154</c:v>
                </c:pt>
                <c:pt idx="5">
                  <c:v>0.88764935617742258</c:v>
                </c:pt>
                <c:pt idx="6">
                  <c:v>1.2178766953955935</c:v>
                </c:pt>
                <c:pt idx="7">
                  <c:v>1.5082596327202511</c:v>
                </c:pt>
                <c:pt idx="8">
                  <c:v>1.3999154943502834</c:v>
                </c:pt>
                <c:pt idx="9">
                  <c:v>1.4917525350578638</c:v>
                </c:pt>
                <c:pt idx="10">
                  <c:v>1.7668245748314486</c:v>
                </c:pt>
                <c:pt idx="11">
                  <c:v>2.3396188114244834</c:v>
                </c:pt>
                <c:pt idx="12">
                  <c:v>2.224771264470593</c:v>
                </c:pt>
                <c:pt idx="13">
                  <c:v>2.7010820552405135</c:v>
                </c:pt>
                <c:pt idx="14">
                  <c:v>3.3091986341005044</c:v>
                </c:pt>
                <c:pt idx="15">
                  <c:v>3.5165636907375157</c:v>
                </c:pt>
                <c:pt idx="16">
                  <c:v>4.6474215195547668</c:v>
                </c:pt>
                <c:pt idx="17">
                  <c:v>5.5058247507988947</c:v>
                </c:pt>
                <c:pt idx="18">
                  <c:v>5.7938211198295706</c:v>
                </c:pt>
                <c:pt idx="19">
                  <c:v>6.7677214668408725</c:v>
                </c:pt>
                <c:pt idx="20">
                  <c:v>8.8989341298664328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A8-49E6-BD21-2FBCA93D91D5}"/>
            </c:ext>
          </c:extLst>
        </c:ser>
        <c:ser>
          <c:idx val="3"/>
          <c:order val="3"/>
          <c:tx>
            <c:strRef>
              <c:f>'Exhs7-7&amp;8'!$E$47</c:f>
              <c:strCache>
                <c:ptCount val="1"/>
                <c:pt idx="0">
                  <c:v>LT Bond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'Exhs7-7&amp;8'!$A$48:$A$68</c:f>
              <c:numCache>
                <c:formatCode>0</c:formatCode>
                <c:ptCount val="21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</c:numCache>
            </c:numRef>
          </c:cat>
          <c:val>
            <c:numRef>
              <c:f>'Exhs7-7&amp;8'!$E$48:$E$68</c:f>
              <c:numCache>
                <c:formatCode>0.00</c:formatCode>
                <c:ptCount val="21"/>
                <c:pt idx="0">
                  <c:v>1</c:v>
                </c:pt>
                <c:pt idx="1">
                  <c:v>1.1211000010000001</c:v>
                </c:pt>
                <c:pt idx="2">
                  <c:v>1.2694215359530301</c:v>
                </c:pt>
                <c:pt idx="3">
                  <c:v>1.3416913859702471</c:v>
                </c:pt>
                <c:pt idx="4">
                  <c:v>1.3267837039039259</c:v>
                </c:pt>
                <c:pt idx="5">
                  <c:v>1.3844699518997949</c:v>
                </c:pt>
                <c:pt idx="6">
                  <c:v>1.5118334095535368</c:v>
                </c:pt>
                <c:pt idx="7">
                  <c:v>1.7652640046816503</c:v>
                </c:pt>
                <c:pt idx="8">
                  <c:v>1.7532730430195904</c:v>
                </c:pt>
                <c:pt idx="9">
                  <c:v>1.7326295008695012</c:v>
                </c:pt>
                <c:pt idx="10">
                  <c:v>1.7112485072309869</c:v>
                </c:pt>
                <c:pt idx="11">
                  <c:v>1.6437118499042094</c:v>
                </c:pt>
                <c:pt idx="12">
                  <c:v>1.6742478571887427</c:v>
                </c:pt>
                <c:pt idx="13">
                  <c:v>2.3499967814811806</c:v>
                </c:pt>
                <c:pt idx="14">
                  <c:v>2.3653129775554889</c:v>
                </c:pt>
                <c:pt idx="15">
                  <c:v>2.7313909578091136</c:v>
                </c:pt>
                <c:pt idx="16">
                  <c:v>3.577215522733717</c:v>
                </c:pt>
                <c:pt idx="17">
                  <c:v>4.4547366852549679</c:v>
                </c:pt>
                <c:pt idx="18">
                  <c:v>4.3338321342948189</c:v>
                </c:pt>
                <c:pt idx="19">
                  <c:v>4.7530439777534017</c:v>
                </c:pt>
                <c:pt idx="20">
                  <c:v>5.6140404845535832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A8-49E6-BD21-2FBCA93D91D5}"/>
            </c:ext>
          </c:extLst>
        </c:ser>
        <c:ser>
          <c:idx val="4"/>
          <c:order val="4"/>
          <c:tx>
            <c:strRef>
              <c:f>'Exhs7-7&amp;8'!$F$47</c:f>
              <c:strCache>
                <c:ptCount val="1"/>
                <c:pt idx="0">
                  <c:v>RE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'Exhs7-7&amp;8'!$A$48:$A$68</c:f>
              <c:numCache>
                <c:formatCode>0</c:formatCode>
                <c:ptCount val="21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</c:numCache>
            </c:numRef>
          </c:cat>
          <c:val>
            <c:numRef>
              <c:f>'Exhs7-7&amp;8'!$F$48:$F$68</c:f>
              <c:numCache>
                <c:formatCode>0.00</c:formatCode>
                <c:ptCount val="21"/>
                <c:pt idx="0">
                  <c:v>1</c:v>
                </c:pt>
                <c:pt idx="1">
                  <c:v>1.2055</c:v>
                </c:pt>
                <c:pt idx="2">
                  <c:v>1.39946495</c:v>
                </c:pt>
                <c:pt idx="3">
                  <c:v>1.4330521088000001</c:v>
                </c:pt>
                <c:pt idx="4">
                  <c:v>1.5216147291238402</c:v>
                </c:pt>
                <c:pt idx="5">
                  <c:v>1.4539028736778294</c:v>
                </c:pt>
                <c:pt idx="6">
                  <c:v>1.5328497997185355</c:v>
                </c:pt>
                <c:pt idx="7">
                  <c:v>1.9169819595280004</c:v>
                </c:pt>
                <c:pt idx="8">
                  <c:v>2.1136643085755735</c:v>
                </c:pt>
                <c:pt idx="9">
                  <c:v>2.5577451798073012</c:v>
                </c:pt>
                <c:pt idx="10">
                  <c:v>3.2172562675840224</c:v>
                </c:pt>
                <c:pt idx="11">
                  <c:v>3.7621100436407104</c:v>
                </c:pt>
                <c:pt idx="12">
                  <c:v>4.5893122654159217</c:v>
                </c:pt>
                <c:pt idx="13">
                  <c:v>4.522615429890509</c:v>
                </c:pt>
                <c:pt idx="14">
                  <c:v>5.2207705785668441</c:v>
                </c:pt>
                <c:pt idx="15">
                  <c:v>6.0307410286351146</c:v>
                </c:pt>
                <c:pt idx="16">
                  <c:v>7.1081108969686078</c:v>
                </c:pt>
                <c:pt idx="17">
                  <c:v>7.435651958509939</c:v>
                </c:pt>
                <c:pt idx="18">
                  <c:v>7.1748722715885576</c:v>
                </c:pt>
                <c:pt idx="19">
                  <c:v>7.589323440371067</c:v>
                </c:pt>
                <c:pt idx="20">
                  <c:v>7.7268655872865075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A8-49E6-BD21-2FBCA93D9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071960"/>
        <c:axId val="392072352"/>
      </c:lineChart>
      <c:catAx>
        <c:axId val="392071960"/>
        <c:scaling>
          <c:orientation val="minMax"/>
        </c:scaling>
        <c:delete val="0"/>
        <c:axPos val="b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2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072352"/>
        <c:scaling>
          <c:orientation val="minMax"/>
        </c:scaling>
        <c:delete val="0"/>
        <c:axPos val="l"/>
        <c:numFmt formatCode="\$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1960"/>
        <c:crosses val="autoZero"/>
        <c:crossBetween val="midCat"/>
        <c:majorUnit val="1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63603115184478E-2"/>
          <c:y val="0.90806909083314202"/>
          <c:w val="0.87440514607805175"/>
          <c:h val="8.326127669054629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portrait" horizontalDpi="-4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Value of $1 with Reinvestment: 1989-2010 (21yrs)</a:t>
            </a:r>
          </a:p>
        </c:rich>
      </c:tx>
      <c:layout>
        <c:manualLayout>
          <c:xMode val="edge"/>
          <c:yMode val="edge"/>
          <c:x val="0.22935222236564687"/>
          <c:y val="1.61147664761082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8120115508084E-2"/>
          <c:y val="9.4002119244206178E-2"/>
          <c:w val="0.8866917840544587"/>
          <c:h val="0.71441610625596608"/>
        </c:manualLayout>
      </c:layout>
      <c:lineChart>
        <c:grouping val="standard"/>
        <c:varyColors val="0"/>
        <c:ser>
          <c:idx val="0"/>
          <c:order val="0"/>
          <c:tx>
            <c:strRef>
              <c:f>'Exhs7-7&amp;8'!$B$70</c:f>
              <c:strCache>
                <c:ptCount val="1"/>
                <c:pt idx="0">
                  <c:v>CPI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'Exhs7-7&amp;8'!$A$71:$A$92</c:f>
              <c:strCache>
                <c:ptCount val="22"/>
                <c:pt idx="0">
                  <c:v>89</c:v>
                </c:pt>
                <c:pt idx="1">
                  <c:v>90</c:v>
                </c:pt>
                <c:pt idx="2">
                  <c:v>91</c:v>
                </c:pt>
                <c:pt idx="3">
                  <c:v>92</c:v>
                </c:pt>
                <c:pt idx="4">
                  <c:v>93</c:v>
                </c:pt>
                <c:pt idx="5">
                  <c:v>94</c:v>
                </c:pt>
                <c:pt idx="6">
                  <c:v>95</c:v>
                </c:pt>
                <c:pt idx="7">
                  <c:v>96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00</c:v>
                </c:pt>
                <c:pt idx="12">
                  <c:v>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  <c:pt idx="18">
                  <c:v>07</c:v>
                </c:pt>
                <c:pt idx="19">
                  <c:v>08</c:v>
                </c:pt>
                <c:pt idx="20">
                  <c:v>09</c:v>
                </c:pt>
                <c:pt idx="21">
                  <c:v>10</c:v>
                </c:pt>
              </c:strCache>
            </c:strRef>
          </c:cat>
          <c:val>
            <c:numRef>
              <c:f>'Exhs7-7&amp;8'!$B$71:$B$92</c:f>
              <c:numCache>
                <c:formatCode>0.00</c:formatCode>
                <c:ptCount val="22"/>
                <c:pt idx="0">
                  <c:v>1</c:v>
                </c:pt>
                <c:pt idx="1">
                  <c:v>1.0610627473259857</c:v>
                </c:pt>
                <c:pt idx="2">
                  <c:v>1.0935768391105787</c:v>
                </c:pt>
                <c:pt idx="3">
                  <c:v>1.1252978318318236</c:v>
                </c:pt>
                <c:pt idx="4">
                  <c:v>1.1562257746730953</c:v>
                </c:pt>
                <c:pt idx="5">
                  <c:v>1.1871536506101954</c:v>
                </c:pt>
                <c:pt idx="6">
                  <c:v>1.2172884794103154</c:v>
                </c:pt>
                <c:pt idx="7">
                  <c:v>1.257732591744595</c:v>
                </c:pt>
                <c:pt idx="8">
                  <c:v>1.2791441807536479</c:v>
                </c:pt>
                <c:pt idx="9">
                  <c:v>1.2997627488759405</c:v>
                </c:pt>
                <c:pt idx="10">
                  <c:v>1.3346557044240517</c:v>
                </c:pt>
                <c:pt idx="11">
                  <c:v>1.3798579438670948</c:v>
                </c:pt>
                <c:pt idx="12">
                  <c:v>1.4012695209813797</c:v>
                </c:pt>
                <c:pt idx="13">
                  <c:v>1.4345764267852656</c:v>
                </c:pt>
                <c:pt idx="14">
                  <c:v>1.4615391887265998</c:v>
                </c:pt>
                <c:pt idx="15">
                  <c:v>1.5091204844574713</c:v>
                </c:pt>
                <c:pt idx="16">
                  <c:v>1.5606668990384625</c:v>
                </c:pt>
                <c:pt idx="17">
                  <c:v>1.6003179738016176</c:v>
                </c:pt>
                <c:pt idx="18">
                  <c:v>1.6656312796111614</c:v>
                </c:pt>
                <c:pt idx="19">
                  <c:v>1.6671538966264177</c:v>
                </c:pt>
                <c:pt idx="20">
                  <c:v>1.7125224652774726</c:v>
                </c:pt>
                <c:pt idx="21">
                  <c:v>1.7366000504677233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A9-4C77-9444-C1DE42FE8FC6}"/>
            </c:ext>
          </c:extLst>
        </c:ser>
        <c:ser>
          <c:idx val="1"/>
          <c:order val="1"/>
          <c:tx>
            <c:strRef>
              <c:f>'Exhs7-7&amp;8'!$C$70</c:f>
              <c:strCache>
                <c:ptCount val="1"/>
                <c:pt idx="0">
                  <c:v>T-Bill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'Exhs7-7&amp;8'!$A$71:$A$92</c:f>
              <c:strCache>
                <c:ptCount val="22"/>
                <c:pt idx="0">
                  <c:v>89</c:v>
                </c:pt>
                <c:pt idx="1">
                  <c:v>90</c:v>
                </c:pt>
                <c:pt idx="2">
                  <c:v>91</c:v>
                </c:pt>
                <c:pt idx="3">
                  <c:v>92</c:v>
                </c:pt>
                <c:pt idx="4">
                  <c:v>93</c:v>
                </c:pt>
                <c:pt idx="5">
                  <c:v>94</c:v>
                </c:pt>
                <c:pt idx="6">
                  <c:v>95</c:v>
                </c:pt>
                <c:pt idx="7">
                  <c:v>96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00</c:v>
                </c:pt>
                <c:pt idx="12">
                  <c:v>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  <c:pt idx="18">
                  <c:v>07</c:v>
                </c:pt>
                <c:pt idx="19">
                  <c:v>08</c:v>
                </c:pt>
                <c:pt idx="20">
                  <c:v>09</c:v>
                </c:pt>
                <c:pt idx="21">
                  <c:v>10</c:v>
                </c:pt>
              </c:strCache>
            </c:strRef>
          </c:cat>
          <c:val>
            <c:numRef>
              <c:f>'Exhs7-7&amp;8'!$C$71:$C$92</c:f>
              <c:numCache>
                <c:formatCode>0.00</c:formatCode>
                <c:ptCount val="22"/>
                <c:pt idx="0">
                  <c:v>1</c:v>
                </c:pt>
                <c:pt idx="1">
                  <c:v>1.0781346982163196</c:v>
                </c:pt>
                <c:pt idx="2">
                  <c:v>1.1384592485856346</c:v>
                </c:pt>
                <c:pt idx="3">
                  <c:v>1.1783771252664175</c:v>
                </c:pt>
                <c:pt idx="4">
                  <c:v>1.2125140744042298</c:v>
                </c:pt>
                <c:pt idx="5">
                  <c:v>1.2598440772974291</c:v>
                </c:pt>
                <c:pt idx="6">
                  <c:v>1.330338008051108</c:v>
                </c:pt>
                <c:pt idx="7">
                  <c:v>1.399609612919275</c:v>
                </c:pt>
                <c:pt idx="8">
                  <c:v>1.4731667237275166</c:v>
                </c:pt>
                <c:pt idx="9">
                  <c:v>1.5447023052766735</c:v>
                </c:pt>
                <c:pt idx="10">
                  <c:v>1.617053781195942</c:v>
                </c:pt>
                <c:pt idx="11">
                  <c:v>1.7123503653015149</c:v>
                </c:pt>
                <c:pt idx="12">
                  <c:v>1.7778607070763688</c:v>
                </c:pt>
                <c:pt idx="13">
                  <c:v>1.807136470374276</c:v>
                </c:pt>
                <c:pt idx="14">
                  <c:v>1.8255954041595557</c:v>
                </c:pt>
                <c:pt idx="15">
                  <c:v>1.8475493376039873</c:v>
                </c:pt>
                <c:pt idx="16">
                  <c:v>1.9025977260644247</c:v>
                </c:pt>
                <c:pt idx="17">
                  <c:v>1.9939150847594482</c:v>
                </c:pt>
                <c:pt idx="18">
                  <c:v>2.0868760856581097</c:v>
                </c:pt>
                <c:pt idx="19">
                  <c:v>2.1202481897141414</c:v>
                </c:pt>
                <c:pt idx="20">
                  <c:v>2.1222997673883985</c:v>
                </c:pt>
                <c:pt idx="21">
                  <c:v>2.1248757397369951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9-4C77-9444-C1DE42FE8FC6}"/>
            </c:ext>
          </c:extLst>
        </c:ser>
        <c:ser>
          <c:idx val="2"/>
          <c:order val="2"/>
          <c:tx>
            <c:strRef>
              <c:f>'Exhs7-7&amp;8'!$D$70</c:f>
              <c:strCache>
                <c:ptCount val="1"/>
                <c:pt idx="0">
                  <c:v>SP500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'Exhs7-7&amp;8'!$A$71:$A$92</c:f>
              <c:strCache>
                <c:ptCount val="22"/>
                <c:pt idx="0">
                  <c:v>89</c:v>
                </c:pt>
                <c:pt idx="1">
                  <c:v>90</c:v>
                </c:pt>
                <c:pt idx="2">
                  <c:v>91</c:v>
                </c:pt>
                <c:pt idx="3">
                  <c:v>92</c:v>
                </c:pt>
                <c:pt idx="4">
                  <c:v>93</c:v>
                </c:pt>
                <c:pt idx="5">
                  <c:v>94</c:v>
                </c:pt>
                <c:pt idx="6">
                  <c:v>95</c:v>
                </c:pt>
                <c:pt idx="7">
                  <c:v>96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00</c:v>
                </c:pt>
                <c:pt idx="12">
                  <c:v>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  <c:pt idx="18">
                  <c:v>07</c:v>
                </c:pt>
                <c:pt idx="19">
                  <c:v>08</c:v>
                </c:pt>
                <c:pt idx="20">
                  <c:v>09</c:v>
                </c:pt>
                <c:pt idx="21">
                  <c:v>10</c:v>
                </c:pt>
              </c:strCache>
            </c:strRef>
          </c:cat>
          <c:val>
            <c:numRef>
              <c:f>'Exhs7-7&amp;8'!$D$71:$D$92</c:f>
              <c:numCache>
                <c:formatCode>0.00</c:formatCode>
                <c:ptCount val="22"/>
                <c:pt idx="0">
                  <c:v>1</c:v>
                </c:pt>
                <c:pt idx="1">
                  <c:v>0.96827328438821547</c:v>
                </c:pt>
                <c:pt idx="2">
                  <c:v>1.2640757236030735</c:v>
                </c:pt>
                <c:pt idx="3">
                  <c:v>1.3610329281567772</c:v>
                </c:pt>
                <c:pt idx="4">
                  <c:v>1.4969973552674825</c:v>
                </c:pt>
                <c:pt idx="5">
                  <c:v>1.5165675348574958</c:v>
                </c:pt>
                <c:pt idx="6">
                  <c:v>2.0842116864290192</c:v>
                </c:pt>
                <c:pt idx="7">
                  <c:v>2.5651264372758678</c:v>
                </c:pt>
                <c:pt idx="8">
                  <c:v>3.4209141327558967</c:v>
                </c:pt>
                <c:pt idx="9">
                  <c:v>4.398668055545226</c:v>
                </c:pt>
                <c:pt idx="10">
                  <c:v>5.3243508830475941</c:v>
                </c:pt>
                <c:pt idx="11">
                  <c:v>4.8395497944067873</c:v>
                </c:pt>
                <c:pt idx="12">
                  <c:v>4.2643903751559415</c:v>
                </c:pt>
                <c:pt idx="13">
                  <c:v>3.3217743865223959</c:v>
                </c:pt>
                <c:pt idx="14">
                  <c:v>4.274977649382004</c:v>
                </c:pt>
                <c:pt idx="15">
                  <c:v>4.7397842801097463</c:v>
                </c:pt>
                <c:pt idx="16">
                  <c:v>4.9724604783756368</c:v>
                </c:pt>
                <c:pt idx="17">
                  <c:v>5.7578774148539367</c:v>
                </c:pt>
                <c:pt idx="18">
                  <c:v>6.0742024544113953</c:v>
                </c:pt>
                <c:pt idx="19">
                  <c:v>3.8268015107899096</c:v>
                </c:pt>
                <c:pt idx="20">
                  <c:v>4.8395671452702844</c:v>
                </c:pt>
                <c:pt idx="21">
                  <c:v>5.5686448744847477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A9-4C77-9444-C1DE42FE8FC6}"/>
            </c:ext>
          </c:extLst>
        </c:ser>
        <c:ser>
          <c:idx val="3"/>
          <c:order val="3"/>
          <c:tx>
            <c:strRef>
              <c:f>'Exhs7-7&amp;8'!$E$70</c:f>
              <c:strCache>
                <c:ptCount val="1"/>
                <c:pt idx="0">
                  <c:v>LT Bond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'Exhs7-7&amp;8'!$A$71:$A$92</c:f>
              <c:strCache>
                <c:ptCount val="22"/>
                <c:pt idx="0">
                  <c:v>89</c:v>
                </c:pt>
                <c:pt idx="1">
                  <c:v>90</c:v>
                </c:pt>
                <c:pt idx="2">
                  <c:v>91</c:v>
                </c:pt>
                <c:pt idx="3">
                  <c:v>92</c:v>
                </c:pt>
                <c:pt idx="4">
                  <c:v>93</c:v>
                </c:pt>
                <c:pt idx="5">
                  <c:v>94</c:v>
                </c:pt>
                <c:pt idx="6">
                  <c:v>95</c:v>
                </c:pt>
                <c:pt idx="7">
                  <c:v>96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00</c:v>
                </c:pt>
                <c:pt idx="12">
                  <c:v>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  <c:pt idx="18">
                  <c:v>07</c:v>
                </c:pt>
                <c:pt idx="19">
                  <c:v>08</c:v>
                </c:pt>
                <c:pt idx="20">
                  <c:v>09</c:v>
                </c:pt>
                <c:pt idx="21">
                  <c:v>10</c:v>
                </c:pt>
              </c:strCache>
            </c:strRef>
          </c:cat>
          <c:val>
            <c:numRef>
              <c:f>'Exhs7-7&amp;8'!$E$71:$E$92</c:f>
              <c:numCache>
                <c:formatCode>0.00</c:formatCode>
                <c:ptCount val="22"/>
                <c:pt idx="0">
                  <c:v>1</c:v>
                </c:pt>
                <c:pt idx="1">
                  <c:v>1.0618251061345763</c:v>
                </c:pt>
                <c:pt idx="2">
                  <c:v>1.2667506618858819</c:v>
                </c:pt>
                <c:pt idx="3">
                  <c:v>1.3687731509699341</c:v>
                </c:pt>
                <c:pt idx="4">
                  <c:v>1.6184433229479402</c:v>
                </c:pt>
                <c:pt idx="5">
                  <c:v>1.492683982947919</c:v>
                </c:pt>
                <c:pt idx="6">
                  <c:v>1.9653923263158335</c:v>
                </c:pt>
                <c:pt idx="7">
                  <c:v>1.9470876427486918</c:v>
                </c:pt>
                <c:pt idx="8">
                  <c:v>2.2557817214133653</c:v>
                </c:pt>
                <c:pt idx="9">
                  <c:v>2.550450451903898</c:v>
                </c:pt>
                <c:pt idx="10">
                  <c:v>2.3218344135572813</c:v>
                </c:pt>
                <c:pt idx="11">
                  <c:v>2.820540677920941</c:v>
                </c:pt>
                <c:pt idx="12">
                  <c:v>2.9247737362840431</c:v>
                </c:pt>
                <c:pt idx="13">
                  <c:v>3.4465254309779532</c:v>
                </c:pt>
                <c:pt idx="14">
                  <c:v>3.4964397855692031</c:v>
                </c:pt>
                <c:pt idx="15">
                  <c:v>3.7939787650569756</c:v>
                </c:pt>
                <c:pt idx="16">
                  <c:v>4.0903775756657534</c:v>
                </c:pt>
                <c:pt idx="17">
                  <c:v>4.1389963392492408</c:v>
                </c:pt>
                <c:pt idx="18">
                  <c:v>4.5480312121370252</c:v>
                </c:pt>
                <c:pt idx="19">
                  <c:v>5.7247373976111993</c:v>
                </c:pt>
                <c:pt idx="20">
                  <c:v>4.87156304808338</c:v>
                </c:pt>
                <c:pt idx="21">
                  <c:v>5.3657178893129771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A9-4C77-9444-C1DE42FE8FC6}"/>
            </c:ext>
          </c:extLst>
        </c:ser>
        <c:ser>
          <c:idx val="4"/>
          <c:order val="4"/>
          <c:tx>
            <c:strRef>
              <c:f>'Exhs7-7&amp;8'!$F$70</c:f>
              <c:strCache>
                <c:ptCount val="1"/>
                <c:pt idx="0">
                  <c:v>RE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'Exhs7-7&amp;8'!$A$71:$A$92</c:f>
              <c:strCache>
                <c:ptCount val="22"/>
                <c:pt idx="0">
                  <c:v>89</c:v>
                </c:pt>
                <c:pt idx="1">
                  <c:v>90</c:v>
                </c:pt>
                <c:pt idx="2">
                  <c:v>91</c:v>
                </c:pt>
                <c:pt idx="3">
                  <c:v>92</c:v>
                </c:pt>
                <c:pt idx="4">
                  <c:v>93</c:v>
                </c:pt>
                <c:pt idx="5">
                  <c:v>94</c:v>
                </c:pt>
                <c:pt idx="6">
                  <c:v>95</c:v>
                </c:pt>
                <c:pt idx="7">
                  <c:v>96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00</c:v>
                </c:pt>
                <c:pt idx="12">
                  <c:v>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  <c:pt idx="18">
                  <c:v>07</c:v>
                </c:pt>
                <c:pt idx="19">
                  <c:v>08</c:v>
                </c:pt>
                <c:pt idx="20">
                  <c:v>09</c:v>
                </c:pt>
                <c:pt idx="21">
                  <c:v>10</c:v>
                </c:pt>
              </c:strCache>
            </c:strRef>
          </c:cat>
          <c:val>
            <c:numRef>
              <c:f>'Exhs7-7&amp;8'!$F$71:$F$92</c:f>
              <c:numCache>
                <c:formatCode>0.00</c:formatCode>
                <c:ptCount val="22"/>
                <c:pt idx="0">
                  <c:v>1</c:v>
                </c:pt>
                <c:pt idx="1">
                  <c:v>1.0564867685411843</c:v>
                </c:pt>
                <c:pt idx="2">
                  <c:v>1.0158774118968825</c:v>
                </c:pt>
                <c:pt idx="3">
                  <c:v>0.97287619064039998</c:v>
                </c:pt>
                <c:pt idx="4">
                  <c:v>1.1274931420744798</c:v>
                </c:pt>
                <c:pt idx="5">
                  <c:v>1.2052499865681801</c:v>
                </c:pt>
                <c:pt idx="6">
                  <c:v>1.3339813961980485</c:v>
                </c:pt>
                <c:pt idx="7">
                  <c:v>1.516653763395835</c:v>
                </c:pt>
                <c:pt idx="8">
                  <c:v>1.8671348226822719</c:v>
                </c:pt>
                <c:pt idx="9">
                  <c:v>2.1232225160716154</c:v>
                </c:pt>
                <c:pt idx="10">
                  <c:v>2.2859455131486359</c:v>
                </c:pt>
                <c:pt idx="11">
                  <c:v>2.4412018038203018</c:v>
                </c:pt>
                <c:pt idx="12">
                  <c:v>2.6281496463313272</c:v>
                </c:pt>
                <c:pt idx="13">
                  <c:v>3.0127481442151041</c:v>
                </c:pt>
                <c:pt idx="14">
                  <c:v>3.2221830086630243</c:v>
                </c:pt>
                <c:pt idx="15">
                  <c:v>3.7493932589043735</c:v>
                </c:pt>
                <c:pt idx="16">
                  <c:v>4.9566282298523863</c:v>
                </c:pt>
                <c:pt idx="17">
                  <c:v>6.0168468121326359</c:v>
                </c:pt>
                <c:pt idx="18">
                  <c:v>6.1505302143595308</c:v>
                </c:pt>
                <c:pt idx="19">
                  <c:v>5.4226634290720614</c:v>
                </c:pt>
                <c:pt idx="20">
                  <c:v>4.4406767564880791</c:v>
                </c:pt>
                <c:pt idx="21">
                  <c:v>5.5588810047429282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A9-4C77-9444-C1DE42FE8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073528"/>
        <c:axId val="392073920"/>
      </c:lineChart>
      <c:catAx>
        <c:axId val="392073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3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073920"/>
        <c:scaling>
          <c:orientation val="minMax"/>
        </c:scaling>
        <c:delete val="0"/>
        <c:axPos val="l"/>
        <c:numFmt formatCode="\$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3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7576911492620823E-2"/>
          <c:y val="0.8916771293999205"/>
          <c:w val="0.87440514607805175"/>
          <c:h val="9.668802358609306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portrait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Exh.7-10a: Avg.Ann.Total Return (1970-2010)</a:t>
            </a:r>
          </a:p>
        </c:rich>
      </c:tx>
      <c:layout>
        <c:manualLayout>
          <c:xMode val="edge"/>
          <c:yMode val="edge"/>
          <c:x val="0.13720344323714173"/>
          <c:y val="1.6501650165016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0334299160919"/>
          <c:y val="0.15841635215666355"/>
          <c:w val="0.82585858377641586"/>
          <c:h val="0.64026608996651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'Exhs7-9&amp;10'!$C$15</c:f>
              <c:strCache>
                <c:ptCount val="1"/>
                <c:pt idx="0">
                  <c:v>Growth</c:v>
                </c:pt>
              </c:strCache>
            </c:strRef>
          </c:tx>
          <c:spPr>
            <a:pattFill prst="wdDnDiag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'Exhs7-9&amp;10'!$A$16:$A$19</c:f>
              <c:strCache>
                <c:ptCount val="4"/>
                <c:pt idx="0">
                  <c:v>T Bills</c:v>
                </c:pt>
                <c:pt idx="1">
                  <c:v>G Bonds</c:v>
                </c:pt>
                <c:pt idx="2">
                  <c:v>Real Estate</c:v>
                </c:pt>
                <c:pt idx="3">
                  <c:v>Stocks</c:v>
                </c:pt>
              </c:strCache>
            </c:strRef>
          </c:cat>
          <c:val>
            <c:numRef>
              <c:f>'Exhs7-9&amp;10'!$C$16:$C$19</c:f>
              <c:numCache>
                <c:formatCode>0.00%</c:formatCode>
                <c:ptCount val="4"/>
                <c:pt idx="0">
                  <c:v>0</c:v>
                </c:pt>
                <c:pt idx="1">
                  <c:v>1.5243167800565728E-2</c:v>
                </c:pt>
                <c:pt idx="2">
                  <c:v>3.7428651978813419E-2</c:v>
                </c:pt>
                <c:pt idx="3">
                  <c:v>8.1026468693504425E-2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1-4578-A2C5-33A690CA7D50}"/>
            </c:ext>
          </c:extLst>
        </c:ser>
        <c:ser>
          <c:idx val="1"/>
          <c:order val="1"/>
          <c:tx>
            <c:strRef>
              <c:f>'Exhs7-9&amp;10'!$B$15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FFFF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'Exhs7-9&amp;10'!$A$16:$A$19</c:f>
              <c:strCache>
                <c:ptCount val="4"/>
                <c:pt idx="0">
                  <c:v>T Bills</c:v>
                </c:pt>
                <c:pt idx="1">
                  <c:v>G Bonds</c:v>
                </c:pt>
                <c:pt idx="2">
                  <c:v>Real Estate</c:v>
                </c:pt>
                <c:pt idx="3">
                  <c:v>Stocks</c:v>
                </c:pt>
              </c:strCache>
            </c:strRef>
          </c:cat>
          <c:val>
            <c:numRef>
              <c:f>'Exhs7-9&amp;10'!$B$16:$B$19</c:f>
              <c:numCache>
                <c:formatCode>0.00%</c:formatCode>
                <c:ptCount val="4"/>
                <c:pt idx="0">
                  <c:v>5.5998943972009968E-2</c:v>
                </c:pt>
                <c:pt idx="1">
                  <c:v>7.7385681724148947E-2</c:v>
                </c:pt>
                <c:pt idx="2">
                  <c:v>6.4024802703497974E-2</c:v>
                </c:pt>
                <c:pt idx="3">
                  <c:v>3.456573547682075E-2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1-4578-A2C5-33A690CA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941048"/>
        <c:axId val="391941440"/>
      </c:barChart>
      <c:catAx>
        <c:axId val="39194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9414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10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802138518964828"/>
          <c:y val="0.91089386103964731"/>
          <c:w val="0.59894542205971013"/>
          <c:h val="7.92082672834213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Exh.7-10b: Annual Volatility (1970-2010)</a:t>
            </a:r>
          </a:p>
        </c:rich>
      </c:tx>
      <c:layout>
        <c:manualLayout>
          <c:xMode val="edge"/>
          <c:yMode val="edge"/>
          <c:x val="0.17150423479386992"/>
          <c:y val="3.5460992907801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0334299160919"/>
          <c:y val="0.18085169011694549"/>
          <c:w val="0.82585858377641586"/>
          <c:h val="0.6595767521912130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'Exhs7-9&amp;10'!$A$21:$A$24</c:f>
              <c:strCache>
                <c:ptCount val="4"/>
                <c:pt idx="0">
                  <c:v>T Bills</c:v>
                </c:pt>
                <c:pt idx="1">
                  <c:v>G Bonds</c:v>
                </c:pt>
                <c:pt idx="2">
                  <c:v>Real Estate</c:v>
                </c:pt>
                <c:pt idx="3">
                  <c:v>Stocks</c:v>
                </c:pt>
              </c:strCache>
            </c:strRef>
          </c:cat>
          <c:val>
            <c:numRef>
              <c:f>'Exhs7-9&amp;10'!$B$21:$B$24</c:f>
              <c:numCache>
                <c:formatCode>0.00%</c:formatCode>
                <c:ptCount val="4"/>
                <c:pt idx="0">
                  <c:v>3.1006705968202961E-2</c:v>
                </c:pt>
                <c:pt idx="1">
                  <c:v>0.11726254260458338</c:v>
                </c:pt>
                <c:pt idx="2">
                  <c:v>0.1086054220589916</c:v>
                </c:pt>
                <c:pt idx="3">
                  <c:v>0.17906880100674036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8-42D8-8CFA-C77ED0CF0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942224"/>
        <c:axId val="391942616"/>
      </c:barChart>
      <c:catAx>
        <c:axId val="39194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2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94261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22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Index of Long-term History of U.S.  Institutional Commercial Real Estate Same-property Transaction Prices: 2000 = 100 (nominal $)</a:t>
            </a:r>
          </a:p>
        </c:rich>
      </c:tx>
      <c:layout>
        <c:manualLayout>
          <c:xMode val="edge"/>
          <c:yMode val="edge"/>
          <c:x val="0.11395449518390034"/>
          <c:y val="1.50922673127397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414094841849E-2"/>
          <c:y val="8.3845906944144247E-2"/>
          <c:w val="0.88644611409039042"/>
          <c:h val="0.77809001644166143"/>
        </c:manualLayout>
      </c:layout>
      <c:lineChart>
        <c:grouping val="standard"/>
        <c:varyColors val="0"/>
        <c:ser>
          <c:idx val="0"/>
          <c:order val="0"/>
          <c:tx>
            <c:v>Actual CPPI (&amp; Predecessors*) to date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'7-11data'!$K$4:$K$490</c:f>
              <c:numCache>
                <c:formatCode>[$-409]mmm\-yy;@</c:formatCode>
                <c:ptCount val="487"/>
                <c:pt idx="0">
                  <c:v>25538</c:v>
                </c:pt>
                <c:pt idx="1">
                  <c:v>25569</c:v>
                </c:pt>
                <c:pt idx="2">
                  <c:v>25600</c:v>
                </c:pt>
                <c:pt idx="3">
                  <c:v>25628</c:v>
                </c:pt>
                <c:pt idx="4">
                  <c:v>25659</c:v>
                </c:pt>
                <c:pt idx="5">
                  <c:v>25689</c:v>
                </c:pt>
                <c:pt idx="6">
                  <c:v>25720</c:v>
                </c:pt>
                <c:pt idx="7">
                  <c:v>25750</c:v>
                </c:pt>
                <c:pt idx="8">
                  <c:v>25781</c:v>
                </c:pt>
                <c:pt idx="9">
                  <c:v>25812</c:v>
                </c:pt>
                <c:pt idx="10">
                  <c:v>25842</c:v>
                </c:pt>
                <c:pt idx="11">
                  <c:v>25873</c:v>
                </c:pt>
                <c:pt idx="12">
                  <c:v>25903</c:v>
                </c:pt>
                <c:pt idx="13">
                  <c:v>25934</c:v>
                </c:pt>
                <c:pt idx="14">
                  <c:v>25965</c:v>
                </c:pt>
                <c:pt idx="15">
                  <c:v>25993</c:v>
                </c:pt>
                <c:pt idx="16">
                  <c:v>26024</c:v>
                </c:pt>
                <c:pt idx="17">
                  <c:v>26054</c:v>
                </c:pt>
                <c:pt idx="18">
                  <c:v>26085</c:v>
                </c:pt>
                <c:pt idx="19">
                  <c:v>26115</c:v>
                </c:pt>
                <c:pt idx="20">
                  <c:v>26146</c:v>
                </c:pt>
                <c:pt idx="21">
                  <c:v>26177</c:v>
                </c:pt>
                <c:pt idx="22">
                  <c:v>26207</c:v>
                </c:pt>
                <c:pt idx="23">
                  <c:v>26238</c:v>
                </c:pt>
                <c:pt idx="24">
                  <c:v>26268</c:v>
                </c:pt>
                <c:pt idx="25">
                  <c:v>26299</c:v>
                </c:pt>
                <c:pt idx="26">
                  <c:v>26330</c:v>
                </c:pt>
                <c:pt idx="27">
                  <c:v>26359</c:v>
                </c:pt>
                <c:pt idx="28">
                  <c:v>26390</c:v>
                </c:pt>
                <c:pt idx="29">
                  <c:v>26420</c:v>
                </c:pt>
                <c:pt idx="30">
                  <c:v>26451</c:v>
                </c:pt>
                <c:pt idx="31">
                  <c:v>26481</c:v>
                </c:pt>
                <c:pt idx="32">
                  <c:v>26512</c:v>
                </c:pt>
                <c:pt idx="33">
                  <c:v>26543</c:v>
                </c:pt>
                <c:pt idx="34">
                  <c:v>26573</c:v>
                </c:pt>
                <c:pt idx="35">
                  <c:v>26604</c:v>
                </c:pt>
                <c:pt idx="36">
                  <c:v>26634</c:v>
                </c:pt>
                <c:pt idx="37">
                  <c:v>26665</c:v>
                </c:pt>
                <c:pt idx="38">
                  <c:v>26696</c:v>
                </c:pt>
                <c:pt idx="39">
                  <c:v>26724</c:v>
                </c:pt>
                <c:pt idx="40">
                  <c:v>26755</c:v>
                </c:pt>
                <c:pt idx="41">
                  <c:v>26785</c:v>
                </c:pt>
                <c:pt idx="42">
                  <c:v>26816</c:v>
                </c:pt>
                <c:pt idx="43">
                  <c:v>26846</c:v>
                </c:pt>
                <c:pt idx="44">
                  <c:v>26877</c:v>
                </c:pt>
                <c:pt idx="45">
                  <c:v>26908</c:v>
                </c:pt>
                <c:pt idx="46">
                  <c:v>26938</c:v>
                </c:pt>
                <c:pt idx="47">
                  <c:v>26969</c:v>
                </c:pt>
                <c:pt idx="48">
                  <c:v>26999</c:v>
                </c:pt>
                <c:pt idx="49">
                  <c:v>27030</c:v>
                </c:pt>
                <c:pt idx="50">
                  <c:v>27061</c:v>
                </c:pt>
                <c:pt idx="51">
                  <c:v>27089</c:v>
                </c:pt>
                <c:pt idx="52">
                  <c:v>27120</c:v>
                </c:pt>
                <c:pt idx="53">
                  <c:v>27150</c:v>
                </c:pt>
                <c:pt idx="54">
                  <c:v>27181</c:v>
                </c:pt>
                <c:pt idx="55">
                  <c:v>27211</c:v>
                </c:pt>
                <c:pt idx="56">
                  <c:v>27242</c:v>
                </c:pt>
                <c:pt idx="57">
                  <c:v>27273</c:v>
                </c:pt>
                <c:pt idx="58">
                  <c:v>27303</c:v>
                </c:pt>
                <c:pt idx="59">
                  <c:v>27334</c:v>
                </c:pt>
                <c:pt idx="60">
                  <c:v>27364</c:v>
                </c:pt>
                <c:pt idx="61">
                  <c:v>27395</c:v>
                </c:pt>
                <c:pt idx="62">
                  <c:v>27426</c:v>
                </c:pt>
                <c:pt idx="63">
                  <c:v>27454</c:v>
                </c:pt>
                <c:pt idx="64">
                  <c:v>27485</c:v>
                </c:pt>
                <c:pt idx="65">
                  <c:v>27515</c:v>
                </c:pt>
                <c:pt idx="66">
                  <c:v>27546</c:v>
                </c:pt>
                <c:pt idx="67">
                  <c:v>27576</c:v>
                </c:pt>
                <c:pt idx="68">
                  <c:v>27607</c:v>
                </c:pt>
                <c:pt idx="69">
                  <c:v>27638</c:v>
                </c:pt>
                <c:pt idx="70">
                  <c:v>27668</c:v>
                </c:pt>
                <c:pt idx="71">
                  <c:v>27699</c:v>
                </c:pt>
                <c:pt idx="72">
                  <c:v>27729</c:v>
                </c:pt>
                <c:pt idx="73">
                  <c:v>27760</c:v>
                </c:pt>
                <c:pt idx="74">
                  <c:v>27791</c:v>
                </c:pt>
                <c:pt idx="75">
                  <c:v>27820</c:v>
                </c:pt>
                <c:pt idx="76">
                  <c:v>27851</c:v>
                </c:pt>
                <c:pt idx="77">
                  <c:v>27881</c:v>
                </c:pt>
                <c:pt idx="78">
                  <c:v>27912</c:v>
                </c:pt>
                <c:pt idx="79">
                  <c:v>27942</c:v>
                </c:pt>
                <c:pt idx="80">
                  <c:v>27973</c:v>
                </c:pt>
                <c:pt idx="81">
                  <c:v>28004</c:v>
                </c:pt>
                <c:pt idx="82">
                  <c:v>28034</c:v>
                </c:pt>
                <c:pt idx="83">
                  <c:v>28065</c:v>
                </c:pt>
                <c:pt idx="84">
                  <c:v>28095</c:v>
                </c:pt>
                <c:pt idx="85">
                  <c:v>28126</c:v>
                </c:pt>
                <c:pt idx="86">
                  <c:v>28157</c:v>
                </c:pt>
                <c:pt idx="87">
                  <c:v>28185</c:v>
                </c:pt>
                <c:pt idx="88">
                  <c:v>28216</c:v>
                </c:pt>
                <c:pt idx="89">
                  <c:v>28246</c:v>
                </c:pt>
                <c:pt idx="90">
                  <c:v>28277</c:v>
                </c:pt>
                <c:pt idx="91">
                  <c:v>28307</c:v>
                </c:pt>
                <c:pt idx="92">
                  <c:v>28338</c:v>
                </c:pt>
                <c:pt idx="93">
                  <c:v>28369</c:v>
                </c:pt>
                <c:pt idx="94">
                  <c:v>28399</c:v>
                </c:pt>
                <c:pt idx="95">
                  <c:v>28430</c:v>
                </c:pt>
                <c:pt idx="96">
                  <c:v>28460</c:v>
                </c:pt>
                <c:pt idx="97">
                  <c:v>28491</c:v>
                </c:pt>
                <c:pt idx="98">
                  <c:v>28522</c:v>
                </c:pt>
                <c:pt idx="99">
                  <c:v>28550</c:v>
                </c:pt>
                <c:pt idx="100">
                  <c:v>28581</c:v>
                </c:pt>
                <c:pt idx="101">
                  <c:v>28611</c:v>
                </c:pt>
                <c:pt idx="102">
                  <c:v>28642</c:v>
                </c:pt>
                <c:pt idx="103">
                  <c:v>28672</c:v>
                </c:pt>
                <c:pt idx="104">
                  <c:v>28703</c:v>
                </c:pt>
                <c:pt idx="105">
                  <c:v>28734</c:v>
                </c:pt>
                <c:pt idx="106">
                  <c:v>28764</c:v>
                </c:pt>
                <c:pt idx="107">
                  <c:v>28795</c:v>
                </c:pt>
                <c:pt idx="108">
                  <c:v>28825</c:v>
                </c:pt>
                <c:pt idx="109">
                  <c:v>28856</c:v>
                </c:pt>
                <c:pt idx="110">
                  <c:v>28887</c:v>
                </c:pt>
                <c:pt idx="111">
                  <c:v>28915</c:v>
                </c:pt>
                <c:pt idx="112">
                  <c:v>28946</c:v>
                </c:pt>
                <c:pt idx="113">
                  <c:v>28976</c:v>
                </c:pt>
                <c:pt idx="114">
                  <c:v>29007</c:v>
                </c:pt>
                <c:pt idx="115">
                  <c:v>29037</c:v>
                </c:pt>
                <c:pt idx="116">
                  <c:v>29068</c:v>
                </c:pt>
                <c:pt idx="117">
                  <c:v>29099</c:v>
                </c:pt>
                <c:pt idx="118">
                  <c:v>29129</c:v>
                </c:pt>
                <c:pt idx="119">
                  <c:v>29160</c:v>
                </c:pt>
                <c:pt idx="120">
                  <c:v>29190</c:v>
                </c:pt>
                <c:pt idx="121">
                  <c:v>29221</c:v>
                </c:pt>
                <c:pt idx="122">
                  <c:v>29252</c:v>
                </c:pt>
                <c:pt idx="123">
                  <c:v>29281</c:v>
                </c:pt>
                <c:pt idx="124">
                  <c:v>29312</c:v>
                </c:pt>
                <c:pt idx="125">
                  <c:v>29342</c:v>
                </c:pt>
                <c:pt idx="126">
                  <c:v>29373</c:v>
                </c:pt>
                <c:pt idx="127">
                  <c:v>29403</c:v>
                </c:pt>
                <c:pt idx="128">
                  <c:v>29434</c:v>
                </c:pt>
                <c:pt idx="129">
                  <c:v>29465</c:v>
                </c:pt>
                <c:pt idx="130">
                  <c:v>29495</c:v>
                </c:pt>
                <c:pt idx="131">
                  <c:v>29526</c:v>
                </c:pt>
                <c:pt idx="132">
                  <c:v>29556</c:v>
                </c:pt>
                <c:pt idx="133">
                  <c:v>29587</c:v>
                </c:pt>
                <c:pt idx="134">
                  <c:v>29618</c:v>
                </c:pt>
                <c:pt idx="135">
                  <c:v>29646</c:v>
                </c:pt>
                <c:pt idx="136">
                  <c:v>29677</c:v>
                </c:pt>
                <c:pt idx="137">
                  <c:v>29707</c:v>
                </c:pt>
                <c:pt idx="138">
                  <c:v>29738</c:v>
                </c:pt>
                <c:pt idx="139">
                  <c:v>29768</c:v>
                </c:pt>
                <c:pt idx="140">
                  <c:v>29799</c:v>
                </c:pt>
                <c:pt idx="141">
                  <c:v>29830</c:v>
                </c:pt>
                <c:pt idx="142">
                  <c:v>29860</c:v>
                </c:pt>
                <c:pt idx="143">
                  <c:v>29891</c:v>
                </c:pt>
                <c:pt idx="144">
                  <c:v>29921</c:v>
                </c:pt>
                <c:pt idx="145">
                  <c:v>29952</c:v>
                </c:pt>
                <c:pt idx="146">
                  <c:v>29983</c:v>
                </c:pt>
                <c:pt idx="147">
                  <c:v>30011</c:v>
                </c:pt>
                <c:pt idx="148">
                  <c:v>30042</c:v>
                </c:pt>
                <c:pt idx="149">
                  <c:v>30072</c:v>
                </c:pt>
                <c:pt idx="150">
                  <c:v>30103</c:v>
                </c:pt>
                <c:pt idx="151">
                  <c:v>30133</c:v>
                </c:pt>
                <c:pt idx="152">
                  <c:v>30164</c:v>
                </c:pt>
                <c:pt idx="153">
                  <c:v>30195</c:v>
                </c:pt>
                <c:pt idx="154">
                  <c:v>30225</c:v>
                </c:pt>
                <c:pt idx="155">
                  <c:v>30256</c:v>
                </c:pt>
                <c:pt idx="156">
                  <c:v>30286</c:v>
                </c:pt>
                <c:pt idx="157">
                  <c:v>30317</c:v>
                </c:pt>
                <c:pt idx="158">
                  <c:v>30348</c:v>
                </c:pt>
                <c:pt idx="159">
                  <c:v>30376</c:v>
                </c:pt>
                <c:pt idx="160">
                  <c:v>30407</c:v>
                </c:pt>
                <c:pt idx="161">
                  <c:v>30437</c:v>
                </c:pt>
                <c:pt idx="162">
                  <c:v>30468</c:v>
                </c:pt>
                <c:pt idx="163">
                  <c:v>30498</c:v>
                </c:pt>
                <c:pt idx="164">
                  <c:v>30529</c:v>
                </c:pt>
                <c:pt idx="165">
                  <c:v>30560</c:v>
                </c:pt>
                <c:pt idx="166">
                  <c:v>30590</c:v>
                </c:pt>
                <c:pt idx="167">
                  <c:v>30621</c:v>
                </c:pt>
                <c:pt idx="168">
                  <c:v>30651</c:v>
                </c:pt>
                <c:pt idx="169">
                  <c:v>30682</c:v>
                </c:pt>
                <c:pt idx="170">
                  <c:v>30713</c:v>
                </c:pt>
                <c:pt idx="171">
                  <c:v>30742</c:v>
                </c:pt>
                <c:pt idx="172">
                  <c:v>30773</c:v>
                </c:pt>
                <c:pt idx="173">
                  <c:v>30803</c:v>
                </c:pt>
                <c:pt idx="174">
                  <c:v>30834</c:v>
                </c:pt>
                <c:pt idx="175">
                  <c:v>30864</c:v>
                </c:pt>
                <c:pt idx="176">
                  <c:v>30895</c:v>
                </c:pt>
                <c:pt idx="177">
                  <c:v>30926</c:v>
                </c:pt>
                <c:pt idx="178">
                  <c:v>30956</c:v>
                </c:pt>
                <c:pt idx="179">
                  <c:v>30987</c:v>
                </c:pt>
                <c:pt idx="180">
                  <c:v>31017</c:v>
                </c:pt>
                <c:pt idx="181">
                  <c:v>31048</c:v>
                </c:pt>
                <c:pt idx="182">
                  <c:v>31079</c:v>
                </c:pt>
                <c:pt idx="183">
                  <c:v>31107</c:v>
                </c:pt>
                <c:pt idx="184">
                  <c:v>31138</c:v>
                </c:pt>
                <c:pt idx="185">
                  <c:v>31168</c:v>
                </c:pt>
                <c:pt idx="186">
                  <c:v>31199</c:v>
                </c:pt>
                <c:pt idx="187">
                  <c:v>31229</c:v>
                </c:pt>
                <c:pt idx="188">
                  <c:v>31260</c:v>
                </c:pt>
                <c:pt idx="189">
                  <c:v>31291</c:v>
                </c:pt>
                <c:pt idx="190">
                  <c:v>31321</c:v>
                </c:pt>
                <c:pt idx="191">
                  <c:v>31352</c:v>
                </c:pt>
                <c:pt idx="192">
                  <c:v>31382</c:v>
                </c:pt>
                <c:pt idx="193">
                  <c:v>31413</c:v>
                </c:pt>
                <c:pt idx="194">
                  <c:v>31444</c:v>
                </c:pt>
                <c:pt idx="195">
                  <c:v>31472</c:v>
                </c:pt>
                <c:pt idx="196">
                  <c:v>31503</c:v>
                </c:pt>
                <c:pt idx="197">
                  <c:v>31533</c:v>
                </c:pt>
                <c:pt idx="198">
                  <c:v>31564</c:v>
                </c:pt>
                <c:pt idx="199">
                  <c:v>31594</c:v>
                </c:pt>
                <c:pt idx="200">
                  <c:v>31625</c:v>
                </c:pt>
                <c:pt idx="201">
                  <c:v>31656</c:v>
                </c:pt>
                <c:pt idx="202">
                  <c:v>31686</c:v>
                </c:pt>
                <c:pt idx="203">
                  <c:v>31717</c:v>
                </c:pt>
                <c:pt idx="204">
                  <c:v>31747</c:v>
                </c:pt>
                <c:pt idx="205">
                  <c:v>31778</c:v>
                </c:pt>
                <c:pt idx="206">
                  <c:v>31809</c:v>
                </c:pt>
                <c:pt idx="207">
                  <c:v>31837</c:v>
                </c:pt>
                <c:pt idx="208">
                  <c:v>31868</c:v>
                </c:pt>
                <c:pt idx="209">
                  <c:v>31898</c:v>
                </c:pt>
                <c:pt idx="210">
                  <c:v>31929</c:v>
                </c:pt>
                <c:pt idx="211">
                  <c:v>31959</c:v>
                </c:pt>
                <c:pt idx="212">
                  <c:v>31990</c:v>
                </c:pt>
                <c:pt idx="213">
                  <c:v>32021</c:v>
                </c:pt>
                <c:pt idx="214">
                  <c:v>32051</c:v>
                </c:pt>
                <c:pt idx="215">
                  <c:v>32082</c:v>
                </c:pt>
                <c:pt idx="216">
                  <c:v>32112</c:v>
                </c:pt>
                <c:pt idx="217">
                  <c:v>32143</c:v>
                </c:pt>
                <c:pt idx="218">
                  <c:v>32174</c:v>
                </c:pt>
                <c:pt idx="219">
                  <c:v>32203</c:v>
                </c:pt>
                <c:pt idx="220">
                  <c:v>32234</c:v>
                </c:pt>
                <c:pt idx="221">
                  <c:v>32264</c:v>
                </c:pt>
                <c:pt idx="222">
                  <c:v>32295</c:v>
                </c:pt>
                <c:pt idx="223">
                  <c:v>32325</c:v>
                </c:pt>
                <c:pt idx="224">
                  <c:v>32356</c:v>
                </c:pt>
                <c:pt idx="225">
                  <c:v>32387</c:v>
                </c:pt>
                <c:pt idx="226">
                  <c:v>32417</c:v>
                </c:pt>
                <c:pt idx="227">
                  <c:v>32448</c:v>
                </c:pt>
                <c:pt idx="228">
                  <c:v>32478</c:v>
                </c:pt>
                <c:pt idx="229">
                  <c:v>32509</c:v>
                </c:pt>
                <c:pt idx="230">
                  <c:v>32540</c:v>
                </c:pt>
                <c:pt idx="231">
                  <c:v>32568</c:v>
                </c:pt>
                <c:pt idx="232">
                  <c:v>32599</c:v>
                </c:pt>
                <c:pt idx="233">
                  <c:v>32629</c:v>
                </c:pt>
                <c:pt idx="234">
                  <c:v>32660</c:v>
                </c:pt>
                <c:pt idx="235">
                  <c:v>32690</c:v>
                </c:pt>
                <c:pt idx="236">
                  <c:v>32721</c:v>
                </c:pt>
                <c:pt idx="237">
                  <c:v>32752</c:v>
                </c:pt>
                <c:pt idx="238">
                  <c:v>32782</c:v>
                </c:pt>
                <c:pt idx="239">
                  <c:v>32813</c:v>
                </c:pt>
                <c:pt idx="240">
                  <c:v>32843</c:v>
                </c:pt>
                <c:pt idx="241">
                  <c:v>32874</c:v>
                </c:pt>
                <c:pt idx="242">
                  <c:v>32905</c:v>
                </c:pt>
                <c:pt idx="243">
                  <c:v>32933</c:v>
                </c:pt>
                <c:pt idx="244">
                  <c:v>32964</c:v>
                </c:pt>
                <c:pt idx="245">
                  <c:v>32994</c:v>
                </c:pt>
                <c:pt idx="246">
                  <c:v>33025</c:v>
                </c:pt>
                <c:pt idx="247">
                  <c:v>33055</c:v>
                </c:pt>
                <c:pt idx="248">
                  <c:v>33086</c:v>
                </c:pt>
                <c:pt idx="249">
                  <c:v>33117</c:v>
                </c:pt>
                <c:pt idx="250">
                  <c:v>33147</c:v>
                </c:pt>
                <c:pt idx="251">
                  <c:v>33178</c:v>
                </c:pt>
                <c:pt idx="252">
                  <c:v>33208</c:v>
                </c:pt>
                <c:pt idx="253">
                  <c:v>33239</c:v>
                </c:pt>
                <c:pt idx="254">
                  <c:v>33270</c:v>
                </c:pt>
                <c:pt idx="255">
                  <c:v>33298</c:v>
                </c:pt>
                <c:pt idx="256">
                  <c:v>33329</c:v>
                </c:pt>
                <c:pt idx="257">
                  <c:v>33359</c:v>
                </c:pt>
                <c:pt idx="258">
                  <c:v>33390</c:v>
                </c:pt>
                <c:pt idx="259">
                  <c:v>33420</c:v>
                </c:pt>
                <c:pt idx="260">
                  <c:v>33451</c:v>
                </c:pt>
                <c:pt idx="261">
                  <c:v>33482</c:v>
                </c:pt>
                <c:pt idx="262">
                  <c:v>33512</c:v>
                </c:pt>
                <c:pt idx="263">
                  <c:v>33543</c:v>
                </c:pt>
                <c:pt idx="264">
                  <c:v>33573</c:v>
                </c:pt>
                <c:pt idx="265">
                  <c:v>33604</c:v>
                </c:pt>
                <c:pt idx="266">
                  <c:v>33635</c:v>
                </c:pt>
                <c:pt idx="267">
                  <c:v>33664</c:v>
                </c:pt>
                <c:pt idx="268">
                  <c:v>33695</c:v>
                </c:pt>
                <c:pt idx="269">
                  <c:v>33725</c:v>
                </c:pt>
                <c:pt idx="270">
                  <c:v>33756</c:v>
                </c:pt>
                <c:pt idx="271">
                  <c:v>33786</c:v>
                </c:pt>
                <c:pt idx="272">
                  <c:v>33817</c:v>
                </c:pt>
                <c:pt idx="273">
                  <c:v>33848</c:v>
                </c:pt>
                <c:pt idx="274">
                  <c:v>33878</c:v>
                </c:pt>
                <c:pt idx="275">
                  <c:v>33909</c:v>
                </c:pt>
                <c:pt idx="276">
                  <c:v>33939</c:v>
                </c:pt>
                <c:pt idx="277">
                  <c:v>33970</c:v>
                </c:pt>
                <c:pt idx="278">
                  <c:v>34001</c:v>
                </c:pt>
                <c:pt idx="279">
                  <c:v>34029</c:v>
                </c:pt>
                <c:pt idx="280">
                  <c:v>34060</c:v>
                </c:pt>
                <c:pt idx="281">
                  <c:v>34090</c:v>
                </c:pt>
                <c:pt idx="282">
                  <c:v>34121</c:v>
                </c:pt>
                <c:pt idx="283">
                  <c:v>34151</c:v>
                </c:pt>
                <c:pt idx="284">
                  <c:v>34182</c:v>
                </c:pt>
                <c:pt idx="285">
                  <c:v>34213</c:v>
                </c:pt>
                <c:pt idx="286">
                  <c:v>34243</c:v>
                </c:pt>
                <c:pt idx="287">
                  <c:v>34274</c:v>
                </c:pt>
                <c:pt idx="288">
                  <c:v>34304</c:v>
                </c:pt>
                <c:pt idx="289">
                  <c:v>34335</c:v>
                </c:pt>
                <c:pt idx="290">
                  <c:v>34366</c:v>
                </c:pt>
                <c:pt idx="291">
                  <c:v>34394</c:v>
                </c:pt>
                <c:pt idx="292">
                  <c:v>34425</c:v>
                </c:pt>
                <c:pt idx="293">
                  <c:v>34455</c:v>
                </c:pt>
                <c:pt idx="294">
                  <c:v>34486</c:v>
                </c:pt>
                <c:pt idx="295">
                  <c:v>34516</c:v>
                </c:pt>
                <c:pt idx="296">
                  <c:v>34547</c:v>
                </c:pt>
                <c:pt idx="297">
                  <c:v>34578</c:v>
                </c:pt>
                <c:pt idx="298">
                  <c:v>34608</c:v>
                </c:pt>
                <c:pt idx="299">
                  <c:v>34639</c:v>
                </c:pt>
                <c:pt idx="300">
                  <c:v>34669</c:v>
                </c:pt>
                <c:pt idx="301">
                  <c:v>34700</c:v>
                </c:pt>
                <c:pt idx="302">
                  <c:v>34731</c:v>
                </c:pt>
                <c:pt idx="303">
                  <c:v>34759</c:v>
                </c:pt>
                <c:pt idx="304">
                  <c:v>34790</c:v>
                </c:pt>
                <c:pt idx="305">
                  <c:v>34820</c:v>
                </c:pt>
                <c:pt idx="306">
                  <c:v>34851</c:v>
                </c:pt>
                <c:pt idx="307">
                  <c:v>34881</c:v>
                </c:pt>
                <c:pt idx="308">
                  <c:v>34912</c:v>
                </c:pt>
                <c:pt idx="309">
                  <c:v>34943</c:v>
                </c:pt>
                <c:pt idx="310">
                  <c:v>34973</c:v>
                </c:pt>
                <c:pt idx="311">
                  <c:v>35004</c:v>
                </c:pt>
                <c:pt idx="312">
                  <c:v>35034</c:v>
                </c:pt>
                <c:pt idx="313">
                  <c:v>35065</c:v>
                </c:pt>
                <c:pt idx="314">
                  <c:v>35096</c:v>
                </c:pt>
                <c:pt idx="315">
                  <c:v>35125</c:v>
                </c:pt>
                <c:pt idx="316">
                  <c:v>35156</c:v>
                </c:pt>
                <c:pt idx="317">
                  <c:v>35186</c:v>
                </c:pt>
                <c:pt idx="318">
                  <c:v>35217</c:v>
                </c:pt>
                <c:pt idx="319">
                  <c:v>35247</c:v>
                </c:pt>
                <c:pt idx="320">
                  <c:v>35278</c:v>
                </c:pt>
                <c:pt idx="321">
                  <c:v>35309</c:v>
                </c:pt>
                <c:pt idx="322">
                  <c:v>35339</c:v>
                </c:pt>
                <c:pt idx="323">
                  <c:v>35370</c:v>
                </c:pt>
                <c:pt idx="324">
                  <c:v>35400</c:v>
                </c:pt>
                <c:pt idx="325">
                  <c:v>35431</c:v>
                </c:pt>
                <c:pt idx="326">
                  <c:v>35462</c:v>
                </c:pt>
                <c:pt idx="327">
                  <c:v>35490</c:v>
                </c:pt>
                <c:pt idx="328">
                  <c:v>35521</c:v>
                </c:pt>
                <c:pt idx="329">
                  <c:v>35551</c:v>
                </c:pt>
                <c:pt idx="330">
                  <c:v>35582</c:v>
                </c:pt>
                <c:pt idx="331">
                  <c:v>35612</c:v>
                </c:pt>
                <c:pt idx="332">
                  <c:v>35643</c:v>
                </c:pt>
                <c:pt idx="333">
                  <c:v>35674</c:v>
                </c:pt>
                <c:pt idx="334">
                  <c:v>35704</c:v>
                </c:pt>
                <c:pt idx="335">
                  <c:v>35735</c:v>
                </c:pt>
                <c:pt idx="336">
                  <c:v>35765</c:v>
                </c:pt>
                <c:pt idx="337">
                  <c:v>35796</c:v>
                </c:pt>
                <c:pt idx="338">
                  <c:v>35827</c:v>
                </c:pt>
                <c:pt idx="339">
                  <c:v>35855</c:v>
                </c:pt>
                <c:pt idx="340">
                  <c:v>35886</c:v>
                </c:pt>
                <c:pt idx="341">
                  <c:v>35916</c:v>
                </c:pt>
                <c:pt idx="342">
                  <c:v>35947</c:v>
                </c:pt>
                <c:pt idx="343">
                  <c:v>35977</c:v>
                </c:pt>
                <c:pt idx="344">
                  <c:v>36008</c:v>
                </c:pt>
                <c:pt idx="345">
                  <c:v>36039</c:v>
                </c:pt>
                <c:pt idx="346">
                  <c:v>36069</c:v>
                </c:pt>
                <c:pt idx="347">
                  <c:v>36100</c:v>
                </c:pt>
                <c:pt idx="348">
                  <c:v>36130</c:v>
                </c:pt>
                <c:pt idx="349">
                  <c:v>36161</c:v>
                </c:pt>
                <c:pt idx="350">
                  <c:v>36192</c:v>
                </c:pt>
                <c:pt idx="351">
                  <c:v>36220</c:v>
                </c:pt>
                <c:pt idx="352">
                  <c:v>36251</c:v>
                </c:pt>
                <c:pt idx="353">
                  <c:v>36281</c:v>
                </c:pt>
                <c:pt idx="354">
                  <c:v>36312</c:v>
                </c:pt>
                <c:pt idx="355">
                  <c:v>36342</c:v>
                </c:pt>
                <c:pt idx="356">
                  <c:v>36373</c:v>
                </c:pt>
                <c:pt idx="357">
                  <c:v>36404</c:v>
                </c:pt>
                <c:pt idx="358">
                  <c:v>36434</c:v>
                </c:pt>
                <c:pt idx="359">
                  <c:v>36465</c:v>
                </c:pt>
                <c:pt idx="360">
                  <c:v>36495</c:v>
                </c:pt>
                <c:pt idx="361">
                  <c:v>36526</c:v>
                </c:pt>
                <c:pt idx="362">
                  <c:v>36557</c:v>
                </c:pt>
                <c:pt idx="363">
                  <c:v>36586</c:v>
                </c:pt>
                <c:pt idx="364">
                  <c:v>36617</c:v>
                </c:pt>
                <c:pt idx="365">
                  <c:v>36647</c:v>
                </c:pt>
                <c:pt idx="366">
                  <c:v>36678</c:v>
                </c:pt>
                <c:pt idx="367">
                  <c:v>36708</c:v>
                </c:pt>
                <c:pt idx="368">
                  <c:v>36739</c:v>
                </c:pt>
                <c:pt idx="369">
                  <c:v>36770</c:v>
                </c:pt>
                <c:pt idx="370">
                  <c:v>36800</c:v>
                </c:pt>
                <c:pt idx="371">
                  <c:v>36831</c:v>
                </c:pt>
                <c:pt idx="372">
                  <c:v>36861</c:v>
                </c:pt>
                <c:pt idx="373">
                  <c:v>36892</c:v>
                </c:pt>
                <c:pt idx="374">
                  <c:v>36923</c:v>
                </c:pt>
                <c:pt idx="375">
                  <c:v>36951</c:v>
                </c:pt>
                <c:pt idx="376">
                  <c:v>36982</c:v>
                </c:pt>
                <c:pt idx="377">
                  <c:v>37012</c:v>
                </c:pt>
                <c:pt idx="378">
                  <c:v>37043</c:v>
                </c:pt>
                <c:pt idx="379">
                  <c:v>37073</c:v>
                </c:pt>
                <c:pt idx="380">
                  <c:v>37104</c:v>
                </c:pt>
                <c:pt idx="381">
                  <c:v>37135</c:v>
                </c:pt>
                <c:pt idx="382">
                  <c:v>37165</c:v>
                </c:pt>
                <c:pt idx="383">
                  <c:v>37196</c:v>
                </c:pt>
                <c:pt idx="384">
                  <c:v>37226</c:v>
                </c:pt>
                <c:pt idx="385">
                  <c:v>37257</c:v>
                </c:pt>
                <c:pt idx="386">
                  <c:v>37288</c:v>
                </c:pt>
                <c:pt idx="387">
                  <c:v>37316</c:v>
                </c:pt>
                <c:pt idx="388">
                  <c:v>37347</c:v>
                </c:pt>
                <c:pt idx="389">
                  <c:v>37377</c:v>
                </c:pt>
                <c:pt idx="390">
                  <c:v>37408</c:v>
                </c:pt>
                <c:pt idx="391">
                  <c:v>37438</c:v>
                </c:pt>
                <c:pt idx="392">
                  <c:v>37469</c:v>
                </c:pt>
                <c:pt idx="393">
                  <c:v>37500</c:v>
                </c:pt>
                <c:pt idx="394">
                  <c:v>37530</c:v>
                </c:pt>
                <c:pt idx="395">
                  <c:v>37561</c:v>
                </c:pt>
                <c:pt idx="396">
                  <c:v>37591</c:v>
                </c:pt>
                <c:pt idx="397">
                  <c:v>37622</c:v>
                </c:pt>
                <c:pt idx="398">
                  <c:v>37653</c:v>
                </c:pt>
                <c:pt idx="399">
                  <c:v>37681</c:v>
                </c:pt>
                <c:pt idx="400">
                  <c:v>37712</c:v>
                </c:pt>
                <c:pt idx="401">
                  <c:v>37742</c:v>
                </c:pt>
                <c:pt idx="402">
                  <c:v>37773</c:v>
                </c:pt>
                <c:pt idx="403">
                  <c:v>37803</c:v>
                </c:pt>
                <c:pt idx="404">
                  <c:v>37834</c:v>
                </c:pt>
                <c:pt idx="405">
                  <c:v>37865</c:v>
                </c:pt>
                <c:pt idx="406">
                  <c:v>37895</c:v>
                </c:pt>
                <c:pt idx="407">
                  <c:v>37926</c:v>
                </c:pt>
                <c:pt idx="408">
                  <c:v>37956</c:v>
                </c:pt>
                <c:pt idx="409">
                  <c:v>37987</c:v>
                </c:pt>
                <c:pt idx="410">
                  <c:v>38018</c:v>
                </c:pt>
                <c:pt idx="411">
                  <c:v>38047</c:v>
                </c:pt>
                <c:pt idx="412">
                  <c:v>38078</c:v>
                </c:pt>
                <c:pt idx="413">
                  <c:v>38108</c:v>
                </c:pt>
                <c:pt idx="414">
                  <c:v>38139</c:v>
                </c:pt>
                <c:pt idx="415">
                  <c:v>38169</c:v>
                </c:pt>
                <c:pt idx="416">
                  <c:v>38200</c:v>
                </c:pt>
                <c:pt idx="417">
                  <c:v>38231</c:v>
                </c:pt>
                <c:pt idx="418">
                  <c:v>38261</c:v>
                </c:pt>
                <c:pt idx="419">
                  <c:v>38292</c:v>
                </c:pt>
                <c:pt idx="420">
                  <c:v>38322</c:v>
                </c:pt>
                <c:pt idx="421">
                  <c:v>38353</c:v>
                </c:pt>
                <c:pt idx="422">
                  <c:v>38384</c:v>
                </c:pt>
                <c:pt idx="423">
                  <c:v>38412</c:v>
                </c:pt>
                <c:pt idx="424">
                  <c:v>38443</c:v>
                </c:pt>
                <c:pt idx="425">
                  <c:v>38473</c:v>
                </c:pt>
                <c:pt idx="426">
                  <c:v>38504</c:v>
                </c:pt>
                <c:pt idx="427">
                  <c:v>38534</c:v>
                </c:pt>
                <c:pt idx="428">
                  <c:v>38565</c:v>
                </c:pt>
                <c:pt idx="429">
                  <c:v>38596</c:v>
                </c:pt>
                <c:pt idx="430">
                  <c:v>38626</c:v>
                </c:pt>
                <c:pt idx="431">
                  <c:v>38657</c:v>
                </c:pt>
                <c:pt idx="432">
                  <c:v>38687</c:v>
                </c:pt>
                <c:pt idx="433">
                  <c:v>38718</c:v>
                </c:pt>
                <c:pt idx="434">
                  <c:v>38749</c:v>
                </c:pt>
                <c:pt idx="435">
                  <c:v>38777</c:v>
                </c:pt>
                <c:pt idx="436">
                  <c:v>38808</c:v>
                </c:pt>
                <c:pt idx="437">
                  <c:v>38838</c:v>
                </c:pt>
                <c:pt idx="438">
                  <c:v>38869</c:v>
                </c:pt>
                <c:pt idx="439">
                  <c:v>38899</c:v>
                </c:pt>
                <c:pt idx="440">
                  <c:v>38930</c:v>
                </c:pt>
                <c:pt idx="441">
                  <c:v>38961</c:v>
                </c:pt>
                <c:pt idx="442">
                  <c:v>38991</c:v>
                </c:pt>
                <c:pt idx="443">
                  <c:v>39022</c:v>
                </c:pt>
                <c:pt idx="444">
                  <c:v>39052</c:v>
                </c:pt>
                <c:pt idx="445">
                  <c:v>39083</c:v>
                </c:pt>
                <c:pt idx="446">
                  <c:v>39114</c:v>
                </c:pt>
                <c:pt idx="447">
                  <c:v>39142</c:v>
                </c:pt>
                <c:pt idx="448">
                  <c:v>39173</c:v>
                </c:pt>
                <c:pt idx="449">
                  <c:v>39203</c:v>
                </c:pt>
                <c:pt idx="450">
                  <c:v>39234</c:v>
                </c:pt>
                <c:pt idx="451">
                  <c:v>39264</c:v>
                </c:pt>
                <c:pt idx="452">
                  <c:v>39295</c:v>
                </c:pt>
                <c:pt idx="453">
                  <c:v>39326</c:v>
                </c:pt>
                <c:pt idx="454">
                  <c:v>39356</c:v>
                </c:pt>
                <c:pt idx="455">
                  <c:v>39387</c:v>
                </c:pt>
                <c:pt idx="456">
                  <c:v>39417</c:v>
                </c:pt>
                <c:pt idx="457">
                  <c:v>39448</c:v>
                </c:pt>
                <c:pt idx="458">
                  <c:v>39479</c:v>
                </c:pt>
                <c:pt idx="459">
                  <c:v>39508</c:v>
                </c:pt>
                <c:pt idx="460">
                  <c:v>39539</c:v>
                </c:pt>
                <c:pt idx="461">
                  <c:v>39569</c:v>
                </c:pt>
                <c:pt idx="462">
                  <c:v>39600</c:v>
                </c:pt>
                <c:pt idx="463">
                  <c:v>39630</c:v>
                </c:pt>
                <c:pt idx="464">
                  <c:v>39661</c:v>
                </c:pt>
                <c:pt idx="465">
                  <c:v>39692</c:v>
                </c:pt>
                <c:pt idx="466">
                  <c:v>39722</c:v>
                </c:pt>
                <c:pt idx="467">
                  <c:v>39753</c:v>
                </c:pt>
                <c:pt idx="468">
                  <c:v>39783</c:v>
                </c:pt>
                <c:pt idx="469">
                  <c:v>39814</c:v>
                </c:pt>
                <c:pt idx="470">
                  <c:v>39845</c:v>
                </c:pt>
                <c:pt idx="471">
                  <c:v>39873</c:v>
                </c:pt>
                <c:pt idx="472">
                  <c:v>39904</c:v>
                </c:pt>
                <c:pt idx="473">
                  <c:v>39934</c:v>
                </c:pt>
                <c:pt idx="474">
                  <c:v>39965</c:v>
                </c:pt>
                <c:pt idx="475">
                  <c:v>39995</c:v>
                </c:pt>
                <c:pt idx="476">
                  <c:v>40026</c:v>
                </c:pt>
                <c:pt idx="477">
                  <c:v>40057</c:v>
                </c:pt>
                <c:pt idx="478">
                  <c:v>40087</c:v>
                </c:pt>
                <c:pt idx="479">
                  <c:v>40118</c:v>
                </c:pt>
                <c:pt idx="480">
                  <c:v>40148</c:v>
                </c:pt>
                <c:pt idx="481">
                  <c:v>40179</c:v>
                </c:pt>
                <c:pt idx="482">
                  <c:v>40210</c:v>
                </c:pt>
                <c:pt idx="483">
                  <c:v>40238</c:v>
                </c:pt>
                <c:pt idx="484">
                  <c:v>40269</c:v>
                </c:pt>
                <c:pt idx="485">
                  <c:v>40299</c:v>
                </c:pt>
                <c:pt idx="486">
                  <c:v>40330</c:v>
                </c:pt>
              </c:numCache>
            </c:numRef>
          </c:cat>
          <c:val>
            <c:numRef>
              <c:f>'7-11data'!$O$4:$O$490</c:f>
              <c:numCache>
                <c:formatCode>0</c:formatCode>
                <c:ptCount val="487"/>
                <c:pt idx="0">
                  <c:v>37.950004207248341</c:v>
                </c:pt>
                <c:pt idx="1">
                  <c:v>38.294716745464179</c:v>
                </c:pt>
                <c:pt idx="2">
                  <c:v>38.639429283680023</c:v>
                </c:pt>
                <c:pt idx="3">
                  <c:v>38.984141821895861</c:v>
                </c:pt>
                <c:pt idx="4">
                  <c:v>39.328854360111691</c:v>
                </c:pt>
                <c:pt idx="5">
                  <c:v>39.673566898327536</c:v>
                </c:pt>
                <c:pt idx="6">
                  <c:v>40.018279436543374</c:v>
                </c:pt>
                <c:pt idx="7">
                  <c:v>40.362991974759211</c:v>
                </c:pt>
                <c:pt idx="8">
                  <c:v>40.707704512975049</c:v>
                </c:pt>
                <c:pt idx="9">
                  <c:v>41.052417051190886</c:v>
                </c:pt>
                <c:pt idx="10">
                  <c:v>41.397129589406731</c:v>
                </c:pt>
                <c:pt idx="11">
                  <c:v>41.741842127622562</c:v>
                </c:pt>
                <c:pt idx="12">
                  <c:v>42.086554665838406</c:v>
                </c:pt>
                <c:pt idx="13">
                  <c:v>42.398345891654486</c:v>
                </c:pt>
                <c:pt idx="14">
                  <c:v>42.71013711747058</c:v>
                </c:pt>
                <c:pt idx="15">
                  <c:v>43.02192834328666</c:v>
                </c:pt>
                <c:pt idx="16">
                  <c:v>43.333719569102747</c:v>
                </c:pt>
                <c:pt idx="17">
                  <c:v>43.645510794918835</c:v>
                </c:pt>
                <c:pt idx="18">
                  <c:v>43.957302020734922</c:v>
                </c:pt>
                <c:pt idx="19">
                  <c:v>44.269093246551009</c:v>
                </c:pt>
                <c:pt idx="20">
                  <c:v>44.580884472367089</c:v>
                </c:pt>
                <c:pt idx="21">
                  <c:v>44.892675698183176</c:v>
                </c:pt>
                <c:pt idx="22">
                  <c:v>45.20446692399927</c:v>
                </c:pt>
                <c:pt idx="23">
                  <c:v>45.51625814981535</c:v>
                </c:pt>
                <c:pt idx="24">
                  <c:v>45.828049375631437</c:v>
                </c:pt>
                <c:pt idx="25">
                  <c:v>45.695148032442106</c:v>
                </c:pt>
                <c:pt idx="26">
                  <c:v>45.562246689252774</c:v>
                </c:pt>
                <c:pt idx="27">
                  <c:v>45.429345346063442</c:v>
                </c:pt>
                <c:pt idx="28">
                  <c:v>45.296444002874111</c:v>
                </c:pt>
                <c:pt idx="29">
                  <c:v>45.163542659684786</c:v>
                </c:pt>
                <c:pt idx="30">
                  <c:v>45.030641316495448</c:v>
                </c:pt>
                <c:pt idx="31">
                  <c:v>44.897739973306123</c:v>
                </c:pt>
                <c:pt idx="32">
                  <c:v>44.764838630116785</c:v>
                </c:pt>
                <c:pt idx="33">
                  <c:v>44.631937286927453</c:v>
                </c:pt>
                <c:pt idx="34">
                  <c:v>44.499035943738129</c:v>
                </c:pt>
                <c:pt idx="35">
                  <c:v>44.366134600548797</c:v>
                </c:pt>
                <c:pt idx="36">
                  <c:v>44.233233257359466</c:v>
                </c:pt>
                <c:pt idx="37">
                  <c:v>44.228441323756584</c:v>
                </c:pt>
                <c:pt idx="38">
                  <c:v>44.22364939015371</c:v>
                </c:pt>
                <c:pt idx="39">
                  <c:v>44.218857456550822</c:v>
                </c:pt>
                <c:pt idx="40">
                  <c:v>44.214065522947941</c:v>
                </c:pt>
                <c:pt idx="41">
                  <c:v>44.209273589345067</c:v>
                </c:pt>
                <c:pt idx="42">
                  <c:v>44.204481655742185</c:v>
                </c:pt>
                <c:pt idx="43">
                  <c:v>44.199689722139304</c:v>
                </c:pt>
                <c:pt idx="44">
                  <c:v>44.194897788536423</c:v>
                </c:pt>
                <c:pt idx="45">
                  <c:v>44.190105854933542</c:v>
                </c:pt>
                <c:pt idx="46">
                  <c:v>44.18531392133066</c:v>
                </c:pt>
                <c:pt idx="47">
                  <c:v>44.180521987727772</c:v>
                </c:pt>
                <c:pt idx="48">
                  <c:v>44.175730054124898</c:v>
                </c:pt>
                <c:pt idx="49">
                  <c:v>43.747225472599879</c:v>
                </c:pt>
                <c:pt idx="50">
                  <c:v>43.318720891074882</c:v>
                </c:pt>
                <c:pt idx="51">
                  <c:v>42.890216309549864</c:v>
                </c:pt>
                <c:pt idx="52">
                  <c:v>42.461711728024852</c:v>
                </c:pt>
                <c:pt idx="53">
                  <c:v>42.033207146499848</c:v>
                </c:pt>
                <c:pt idx="54">
                  <c:v>41.604702564974829</c:v>
                </c:pt>
                <c:pt idx="55">
                  <c:v>41.176197983449825</c:v>
                </c:pt>
                <c:pt idx="56">
                  <c:v>40.747693401924806</c:v>
                </c:pt>
                <c:pt idx="57">
                  <c:v>40.319188820399795</c:v>
                </c:pt>
                <c:pt idx="58">
                  <c:v>39.89068423887479</c:v>
                </c:pt>
                <c:pt idx="59">
                  <c:v>39.462179657349765</c:v>
                </c:pt>
                <c:pt idx="60">
                  <c:v>39.03367507582476</c:v>
                </c:pt>
                <c:pt idx="61">
                  <c:v>38.912020121838438</c:v>
                </c:pt>
                <c:pt idx="62">
                  <c:v>38.790365167852123</c:v>
                </c:pt>
                <c:pt idx="63">
                  <c:v>38.668710213865801</c:v>
                </c:pt>
                <c:pt idx="64">
                  <c:v>38.547055259879478</c:v>
                </c:pt>
                <c:pt idx="65">
                  <c:v>38.425400305893163</c:v>
                </c:pt>
                <c:pt idx="66">
                  <c:v>38.303745351906841</c:v>
                </c:pt>
                <c:pt idx="67">
                  <c:v>38.182090397920518</c:v>
                </c:pt>
                <c:pt idx="68">
                  <c:v>38.060435443934196</c:v>
                </c:pt>
                <c:pt idx="69">
                  <c:v>37.938780489947874</c:v>
                </c:pt>
                <c:pt idx="70">
                  <c:v>37.817125535961559</c:v>
                </c:pt>
                <c:pt idx="71">
                  <c:v>37.695470581975229</c:v>
                </c:pt>
                <c:pt idx="72">
                  <c:v>37.573815627988914</c:v>
                </c:pt>
                <c:pt idx="73">
                  <c:v>38.086385096180727</c:v>
                </c:pt>
                <c:pt idx="74">
                  <c:v>38.598954564372548</c:v>
                </c:pt>
                <c:pt idx="75">
                  <c:v>39.111524032564361</c:v>
                </c:pt>
                <c:pt idx="76">
                  <c:v>39.624093500756175</c:v>
                </c:pt>
                <c:pt idx="77">
                  <c:v>40.136662968947995</c:v>
                </c:pt>
                <c:pt idx="78">
                  <c:v>40.649232437139801</c:v>
                </c:pt>
                <c:pt idx="79">
                  <c:v>41.161801905331622</c:v>
                </c:pt>
                <c:pt idx="80">
                  <c:v>41.674371373523435</c:v>
                </c:pt>
                <c:pt idx="81">
                  <c:v>42.186940841715248</c:v>
                </c:pt>
                <c:pt idx="82">
                  <c:v>42.699510309907069</c:v>
                </c:pt>
                <c:pt idx="83">
                  <c:v>43.212079778098882</c:v>
                </c:pt>
                <c:pt idx="84">
                  <c:v>43.724649246290696</c:v>
                </c:pt>
                <c:pt idx="85">
                  <c:v>43.861288775185351</c:v>
                </c:pt>
                <c:pt idx="86">
                  <c:v>43.99792830408002</c:v>
                </c:pt>
                <c:pt idx="87">
                  <c:v>44.134567832974668</c:v>
                </c:pt>
                <c:pt idx="88">
                  <c:v>44.27120736186933</c:v>
                </c:pt>
                <c:pt idx="89">
                  <c:v>44.407846890763992</c:v>
                </c:pt>
                <c:pt idx="90">
                  <c:v>44.544486419658647</c:v>
                </c:pt>
                <c:pt idx="91">
                  <c:v>44.681125948553309</c:v>
                </c:pt>
                <c:pt idx="92">
                  <c:v>44.817765477447963</c:v>
                </c:pt>
                <c:pt idx="93">
                  <c:v>44.954405006342625</c:v>
                </c:pt>
                <c:pt idx="94">
                  <c:v>45.091044535237288</c:v>
                </c:pt>
                <c:pt idx="95">
                  <c:v>45.227684064131935</c:v>
                </c:pt>
                <c:pt idx="96">
                  <c:v>45.364323593026597</c:v>
                </c:pt>
                <c:pt idx="97">
                  <c:v>45.887147422436222</c:v>
                </c:pt>
                <c:pt idx="98">
                  <c:v>46.409971251845867</c:v>
                </c:pt>
                <c:pt idx="99">
                  <c:v>46.932795081255492</c:v>
                </c:pt>
                <c:pt idx="100">
                  <c:v>47.455618910665123</c:v>
                </c:pt>
                <c:pt idx="101">
                  <c:v>47.978442740074755</c:v>
                </c:pt>
                <c:pt idx="102">
                  <c:v>48.501266569484386</c:v>
                </c:pt>
                <c:pt idx="103">
                  <c:v>49.024090398894025</c:v>
                </c:pt>
                <c:pt idx="104">
                  <c:v>49.546914228303649</c:v>
                </c:pt>
                <c:pt idx="105">
                  <c:v>50.069738057713288</c:v>
                </c:pt>
                <c:pt idx="106">
                  <c:v>50.592561887122919</c:v>
                </c:pt>
                <c:pt idx="107">
                  <c:v>51.115385716532543</c:v>
                </c:pt>
                <c:pt idx="108">
                  <c:v>51.638209545942182</c:v>
                </c:pt>
                <c:pt idx="109">
                  <c:v>52.364156708475548</c:v>
                </c:pt>
                <c:pt idx="110">
                  <c:v>53.090103871008921</c:v>
                </c:pt>
                <c:pt idx="111">
                  <c:v>53.816051033542294</c:v>
                </c:pt>
                <c:pt idx="112">
                  <c:v>54.54199819607566</c:v>
                </c:pt>
                <c:pt idx="113">
                  <c:v>55.26794535860904</c:v>
                </c:pt>
                <c:pt idx="114">
                  <c:v>55.993892521142406</c:v>
                </c:pt>
                <c:pt idx="115">
                  <c:v>56.719839683675779</c:v>
                </c:pt>
                <c:pt idx="116">
                  <c:v>57.445786846209145</c:v>
                </c:pt>
                <c:pt idx="117">
                  <c:v>58.171734008742519</c:v>
                </c:pt>
                <c:pt idx="118">
                  <c:v>58.897681171275892</c:v>
                </c:pt>
                <c:pt idx="119">
                  <c:v>59.623628333809258</c:v>
                </c:pt>
                <c:pt idx="120">
                  <c:v>60.349575496342631</c:v>
                </c:pt>
                <c:pt idx="121">
                  <c:v>60.785098266174572</c:v>
                </c:pt>
                <c:pt idx="122">
                  <c:v>61.220621036006506</c:v>
                </c:pt>
                <c:pt idx="123">
                  <c:v>61.656143805838454</c:v>
                </c:pt>
                <c:pt idx="124">
                  <c:v>62.091666575670381</c:v>
                </c:pt>
                <c:pt idx="125">
                  <c:v>62.527189345502336</c:v>
                </c:pt>
                <c:pt idx="126">
                  <c:v>62.96271211533427</c:v>
                </c:pt>
                <c:pt idx="127">
                  <c:v>63.398234885166204</c:v>
                </c:pt>
                <c:pt idx="128">
                  <c:v>63.833757654998138</c:v>
                </c:pt>
                <c:pt idx="129">
                  <c:v>64.269280424830086</c:v>
                </c:pt>
                <c:pt idx="130">
                  <c:v>64.70480319466202</c:v>
                </c:pt>
                <c:pt idx="131">
                  <c:v>65.140325964493968</c:v>
                </c:pt>
                <c:pt idx="132">
                  <c:v>65.575848734325902</c:v>
                </c:pt>
                <c:pt idx="133">
                  <c:v>66.439264075994529</c:v>
                </c:pt>
                <c:pt idx="134">
                  <c:v>67.302679417663157</c:v>
                </c:pt>
                <c:pt idx="135">
                  <c:v>68.16609475933177</c:v>
                </c:pt>
                <c:pt idx="136">
                  <c:v>69.029510101000398</c:v>
                </c:pt>
                <c:pt idx="137">
                  <c:v>69.892925442669025</c:v>
                </c:pt>
                <c:pt idx="138">
                  <c:v>70.756340784337652</c:v>
                </c:pt>
                <c:pt idx="139">
                  <c:v>71.61975612600628</c:v>
                </c:pt>
                <c:pt idx="140">
                  <c:v>72.483171467674879</c:v>
                </c:pt>
                <c:pt idx="141">
                  <c:v>73.34658680934352</c:v>
                </c:pt>
                <c:pt idx="142">
                  <c:v>74.210002151012148</c:v>
                </c:pt>
                <c:pt idx="143">
                  <c:v>75.073417492680761</c:v>
                </c:pt>
                <c:pt idx="144">
                  <c:v>75.936832834349389</c:v>
                </c:pt>
                <c:pt idx="145">
                  <c:v>75.452102718090117</c:v>
                </c:pt>
                <c:pt idx="146">
                  <c:v>74.967372601830874</c:v>
                </c:pt>
                <c:pt idx="147">
                  <c:v>74.482642485571603</c:v>
                </c:pt>
                <c:pt idx="148">
                  <c:v>73.997912369312331</c:v>
                </c:pt>
                <c:pt idx="149">
                  <c:v>73.513182253053074</c:v>
                </c:pt>
                <c:pt idx="150">
                  <c:v>73.028452136793817</c:v>
                </c:pt>
                <c:pt idx="151">
                  <c:v>72.543722020534545</c:v>
                </c:pt>
                <c:pt idx="152">
                  <c:v>72.058991904275274</c:v>
                </c:pt>
                <c:pt idx="153">
                  <c:v>71.574261788016017</c:v>
                </c:pt>
                <c:pt idx="154">
                  <c:v>71.08953167175676</c:v>
                </c:pt>
                <c:pt idx="155">
                  <c:v>70.604801555497502</c:v>
                </c:pt>
                <c:pt idx="156">
                  <c:v>70.120071439238231</c:v>
                </c:pt>
                <c:pt idx="157">
                  <c:v>70.582279576808546</c:v>
                </c:pt>
                <c:pt idx="158">
                  <c:v>71.044487714378846</c:v>
                </c:pt>
                <c:pt idx="159">
                  <c:v>71.506695851949161</c:v>
                </c:pt>
                <c:pt idx="160">
                  <c:v>71.968903989519475</c:v>
                </c:pt>
                <c:pt idx="161">
                  <c:v>72.43111212708979</c:v>
                </c:pt>
                <c:pt idx="162">
                  <c:v>72.893320264660105</c:v>
                </c:pt>
                <c:pt idx="163">
                  <c:v>73.355528402230405</c:v>
                </c:pt>
                <c:pt idx="164">
                  <c:v>73.81773653980072</c:v>
                </c:pt>
                <c:pt idx="165">
                  <c:v>74.279944677371034</c:v>
                </c:pt>
                <c:pt idx="166">
                  <c:v>74.742152814941335</c:v>
                </c:pt>
                <c:pt idx="167">
                  <c:v>75.204360952511649</c:v>
                </c:pt>
                <c:pt idx="168">
                  <c:v>75.666569090081964</c:v>
                </c:pt>
                <c:pt idx="169">
                  <c:v>76.200964234280661</c:v>
                </c:pt>
                <c:pt idx="170">
                  <c:v>76.735359378479373</c:v>
                </c:pt>
                <c:pt idx="171">
                  <c:v>77.269754522678085</c:v>
                </c:pt>
                <c:pt idx="172">
                  <c:v>77.804149666876782</c:v>
                </c:pt>
                <c:pt idx="173">
                  <c:v>78.338544811075479</c:v>
                </c:pt>
                <c:pt idx="174">
                  <c:v>78.872939955274191</c:v>
                </c:pt>
                <c:pt idx="175">
                  <c:v>79.407335099472903</c:v>
                </c:pt>
                <c:pt idx="176">
                  <c:v>79.9417302436716</c:v>
                </c:pt>
                <c:pt idx="177">
                  <c:v>80.476125387870297</c:v>
                </c:pt>
                <c:pt idx="178">
                  <c:v>81.010520532069009</c:v>
                </c:pt>
                <c:pt idx="179">
                  <c:v>81.544915676267706</c:v>
                </c:pt>
                <c:pt idx="180">
                  <c:v>82.079310820466418</c:v>
                </c:pt>
                <c:pt idx="181">
                  <c:v>83.238097764072364</c:v>
                </c:pt>
                <c:pt idx="182">
                  <c:v>84.396884707678296</c:v>
                </c:pt>
                <c:pt idx="183">
                  <c:v>85.555671651284243</c:v>
                </c:pt>
                <c:pt idx="184">
                  <c:v>86.052044241651458</c:v>
                </c:pt>
                <c:pt idx="185">
                  <c:v>86.548416832018688</c:v>
                </c:pt>
                <c:pt idx="186">
                  <c:v>87.044789422385904</c:v>
                </c:pt>
                <c:pt idx="187">
                  <c:v>87.442720906215726</c:v>
                </c:pt>
                <c:pt idx="188">
                  <c:v>87.840652390045562</c:v>
                </c:pt>
                <c:pt idx="189">
                  <c:v>88.238583873875385</c:v>
                </c:pt>
                <c:pt idx="190">
                  <c:v>89.233097238544417</c:v>
                </c:pt>
                <c:pt idx="191">
                  <c:v>90.227610603213463</c:v>
                </c:pt>
                <c:pt idx="192">
                  <c:v>91.22212396788251</c:v>
                </c:pt>
                <c:pt idx="193">
                  <c:v>89.703132898140524</c:v>
                </c:pt>
                <c:pt idx="194">
                  <c:v>88.184141828398523</c:v>
                </c:pt>
                <c:pt idx="195">
                  <c:v>86.665150758656537</c:v>
                </c:pt>
                <c:pt idx="196">
                  <c:v>87.922340798476426</c:v>
                </c:pt>
                <c:pt idx="197">
                  <c:v>89.17953083829633</c:v>
                </c:pt>
                <c:pt idx="198">
                  <c:v>90.436720878116219</c:v>
                </c:pt>
                <c:pt idx="199">
                  <c:v>90.314997744580069</c:v>
                </c:pt>
                <c:pt idx="200">
                  <c:v>90.193274611043904</c:v>
                </c:pt>
                <c:pt idx="201">
                  <c:v>90.071551477507754</c:v>
                </c:pt>
                <c:pt idx="202">
                  <c:v>90.33672838726676</c:v>
                </c:pt>
                <c:pt idx="203">
                  <c:v>90.60190529702578</c:v>
                </c:pt>
                <c:pt idx="204">
                  <c:v>90.867082206784801</c:v>
                </c:pt>
                <c:pt idx="205">
                  <c:v>90.495389108443106</c:v>
                </c:pt>
                <c:pt idx="206">
                  <c:v>90.123696010101412</c:v>
                </c:pt>
                <c:pt idx="207">
                  <c:v>89.752002911759732</c:v>
                </c:pt>
                <c:pt idx="208">
                  <c:v>90.293627496071082</c:v>
                </c:pt>
                <c:pt idx="209">
                  <c:v>90.835252080382446</c:v>
                </c:pt>
                <c:pt idx="210">
                  <c:v>91.37687666469381</c:v>
                </c:pt>
                <c:pt idx="211">
                  <c:v>91.515583373856572</c:v>
                </c:pt>
                <c:pt idx="212">
                  <c:v>91.654290083019347</c:v>
                </c:pt>
                <c:pt idx="213">
                  <c:v>91.792996792182123</c:v>
                </c:pt>
                <c:pt idx="214">
                  <c:v>88.965748109190557</c:v>
                </c:pt>
                <c:pt idx="215">
                  <c:v>86.13849942619899</c:v>
                </c:pt>
                <c:pt idx="216">
                  <c:v>83.311250743207424</c:v>
                </c:pt>
                <c:pt idx="217">
                  <c:v>84.057839661587622</c:v>
                </c:pt>
                <c:pt idx="218">
                  <c:v>84.804428579967833</c:v>
                </c:pt>
                <c:pt idx="219">
                  <c:v>85.551017498348045</c:v>
                </c:pt>
                <c:pt idx="220">
                  <c:v>85.760485351849042</c:v>
                </c:pt>
                <c:pt idx="221">
                  <c:v>85.969953205350066</c:v>
                </c:pt>
                <c:pt idx="222">
                  <c:v>86.179421058851077</c:v>
                </c:pt>
                <c:pt idx="223">
                  <c:v>87.160385854900198</c:v>
                </c:pt>
                <c:pt idx="224">
                  <c:v>88.141350650949335</c:v>
                </c:pt>
                <c:pt idx="225">
                  <c:v>89.122315446998485</c:v>
                </c:pt>
                <c:pt idx="226">
                  <c:v>87.385015885640428</c:v>
                </c:pt>
                <c:pt idx="227">
                  <c:v>85.647716324282385</c:v>
                </c:pt>
                <c:pt idx="228">
                  <c:v>83.910416762924328</c:v>
                </c:pt>
                <c:pt idx="229">
                  <c:v>84.281535201487273</c:v>
                </c:pt>
                <c:pt idx="230">
                  <c:v>84.652653640050218</c:v>
                </c:pt>
                <c:pt idx="231">
                  <c:v>85.023772078613163</c:v>
                </c:pt>
                <c:pt idx="232">
                  <c:v>85.583897835909028</c:v>
                </c:pt>
                <c:pt idx="233">
                  <c:v>86.144023593204878</c:v>
                </c:pt>
                <c:pt idx="234">
                  <c:v>86.704149350500742</c:v>
                </c:pt>
                <c:pt idx="235">
                  <c:v>86.488836353929287</c:v>
                </c:pt>
                <c:pt idx="236">
                  <c:v>86.273523357357845</c:v>
                </c:pt>
                <c:pt idx="237">
                  <c:v>86.058210360786418</c:v>
                </c:pt>
                <c:pt idx="238">
                  <c:v>84.504659460303543</c:v>
                </c:pt>
                <c:pt idx="239">
                  <c:v>82.951108559820682</c:v>
                </c:pt>
                <c:pt idx="240">
                  <c:v>81.397557659337835</c:v>
                </c:pt>
                <c:pt idx="241">
                  <c:v>80.910214632471025</c:v>
                </c:pt>
                <c:pt idx="242">
                  <c:v>80.422871605604229</c:v>
                </c:pt>
                <c:pt idx="243">
                  <c:v>79.935528578737447</c:v>
                </c:pt>
                <c:pt idx="244">
                  <c:v>81.158328848819082</c:v>
                </c:pt>
                <c:pt idx="245">
                  <c:v>82.381129118900731</c:v>
                </c:pt>
                <c:pt idx="246">
                  <c:v>83.603929388982394</c:v>
                </c:pt>
                <c:pt idx="247">
                  <c:v>83.909013196536733</c:v>
                </c:pt>
                <c:pt idx="248">
                  <c:v>84.214097004091087</c:v>
                </c:pt>
                <c:pt idx="249">
                  <c:v>84.519180811645455</c:v>
                </c:pt>
                <c:pt idx="250">
                  <c:v>83.537215077079196</c:v>
                </c:pt>
                <c:pt idx="251">
                  <c:v>82.555249342512951</c:v>
                </c:pt>
                <c:pt idx="252">
                  <c:v>81.573283607946706</c:v>
                </c:pt>
                <c:pt idx="253">
                  <c:v>79.837822056895192</c:v>
                </c:pt>
                <c:pt idx="254">
                  <c:v>78.102360505843677</c:v>
                </c:pt>
                <c:pt idx="255">
                  <c:v>76.366898954792163</c:v>
                </c:pt>
                <c:pt idx="256">
                  <c:v>75.652546450938132</c:v>
                </c:pt>
                <c:pt idx="257">
                  <c:v>74.938193947084088</c:v>
                </c:pt>
                <c:pt idx="258">
                  <c:v>74.223841443230057</c:v>
                </c:pt>
                <c:pt idx="259">
                  <c:v>75.84919778649278</c:v>
                </c:pt>
                <c:pt idx="260">
                  <c:v>77.474554129755504</c:v>
                </c:pt>
                <c:pt idx="261">
                  <c:v>79.099910473018227</c:v>
                </c:pt>
                <c:pt idx="262">
                  <c:v>77.429962670765264</c:v>
                </c:pt>
                <c:pt idx="263">
                  <c:v>75.760014868512314</c:v>
                </c:pt>
                <c:pt idx="264">
                  <c:v>74.090067066259365</c:v>
                </c:pt>
                <c:pt idx="265">
                  <c:v>74.196336328518683</c:v>
                </c:pt>
                <c:pt idx="266">
                  <c:v>74.302605590778001</c:v>
                </c:pt>
                <c:pt idx="267">
                  <c:v>74.408874853037332</c:v>
                </c:pt>
                <c:pt idx="268">
                  <c:v>73.836291564183114</c:v>
                </c:pt>
                <c:pt idx="269">
                  <c:v>73.263708275328895</c:v>
                </c:pt>
                <c:pt idx="270">
                  <c:v>72.691124986474691</c:v>
                </c:pt>
                <c:pt idx="271">
                  <c:v>72.612901993309251</c:v>
                </c:pt>
                <c:pt idx="272">
                  <c:v>72.534679000143811</c:v>
                </c:pt>
                <c:pt idx="273">
                  <c:v>72.456456006978385</c:v>
                </c:pt>
                <c:pt idx="274">
                  <c:v>70.535596428572546</c:v>
                </c:pt>
                <c:pt idx="275">
                  <c:v>68.614736850166736</c:v>
                </c:pt>
                <c:pt idx="276">
                  <c:v>66.693877271760911</c:v>
                </c:pt>
                <c:pt idx="277">
                  <c:v>67.273147280402199</c:v>
                </c:pt>
                <c:pt idx="278">
                  <c:v>67.852417289043501</c:v>
                </c:pt>
                <c:pt idx="279">
                  <c:v>68.431687297684789</c:v>
                </c:pt>
                <c:pt idx="280">
                  <c:v>69.674495920464622</c:v>
                </c:pt>
                <c:pt idx="281">
                  <c:v>70.917304543244455</c:v>
                </c:pt>
                <c:pt idx="282">
                  <c:v>72.160113166024303</c:v>
                </c:pt>
                <c:pt idx="283">
                  <c:v>72.798731930560962</c:v>
                </c:pt>
                <c:pt idx="284">
                  <c:v>73.437350695097621</c:v>
                </c:pt>
                <c:pt idx="285">
                  <c:v>74.07596945963428</c:v>
                </c:pt>
                <c:pt idx="286">
                  <c:v>73.598524602547883</c:v>
                </c:pt>
                <c:pt idx="287">
                  <c:v>73.121079745461486</c:v>
                </c:pt>
                <c:pt idx="288">
                  <c:v>72.643634888375104</c:v>
                </c:pt>
                <c:pt idx="289">
                  <c:v>72.584963560910722</c:v>
                </c:pt>
                <c:pt idx="290">
                  <c:v>72.526292233446355</c:v>
                </c:pt>
                <c:pt idx="291">
                  <c:v>72.467620905981988</c:v>
                </c:pt>
                <c:pt idx="292">
                  <c:v>72.500478437348875</c:v>
                </c:pt>
                <c:pt idx="293">
                  <c:v>72.533335968715761</c:v>
                </c:pt>
                <c:pt idx="294">
                  <c:v>72.566193500082662</c:v>
                </c:pt>
                <c:pt idx="295">
                  <c:v>73.061691008337021</c:v>
                </c:pt>
                <c:pt idx="296">
                  <c:v>73.557188516591395</c:v>
                </c:pt>
                <c:pt idx="297">
                  <c:v>74.052686024845755</c:v>
                </c:pt>
                <c:pt idx="298">
                  <c:v>73.726856182760628</c:v>
                </c:pt>
                <c:pt idx="299">
                  <c:v>73.4010263406755</c:v>
                </c:pt>
                <c:pt idx="300">
                  <c:v>73.075196498590373</c:v>
                </c:pt>
                <c:pt idx="301">
                  <c:v>72.97631531697499</c:v>
                </c:pt>
                <c:pt idx="302">
                  <c:v>72.877434135359607</c:v>
                </c:pt>
                <c:pt idx="303">
                  <c:v>72.778552953744224</c:v>
                </c:pt>
                <c:pt idx="304">
                  <c:v>73.405485092393377</c:v>
                </c:pt>
                <c:pt idx="305">
                  <c:v>74.03241723104253</c:v>
                </c:pt>
                <c:pt idx="306">
                  <c:v>74.659349369691697</c:v>
                </c:pt>
                <c:pt idx="307">
                  <c:v>74.938741858857412</c:v>
                </c:pt>
                <c:pt idx="308">
                  <c:v>75.218134348023142</c:v>
                </c:pt>
                <c:pt idx="309">
                  <c:v>75.497526837188872</c:v>
                </c:pt>
                <c:pt idx="310">
                  <c:v>75.49255818402105</c:v>
                </c:pt>
                <c:pt idx="311">
                  <c:v>75.487589530853228</c:v>
                </c:pt>
                <c:pt idx="312">
                  <c:v>75.482620877685406</c:v>
                </c:pt>
                <c:pt idx="313">
                  <c:v>75.37627953659053</c:v>
                </c:pt>
                <c:pt idx="314">
                  <c:v>75.269938195495655</c:v>
                </c:pt>
                <c:pt idx="315">
                  <c:v>75.16359685440078</c:v>
                </c:pt>
                <c:pt idx="316">
                  <c:v>75.752579767690477</c:v>
                </c:pt>
                <c:pt idx="317">
                  <c:v>76.341562680980175</c:v>
                </c:pt>
                <c:pt idx="318">
                  <c:v>76.930545594269873</c:v>
                </c:pt>
                <c:pt idx="319">
                  <c:v>77.130343903046992</c:v>
                </c:pt>
                <c:pt idx="320">
                  <c:v>77.330142211824096</c:v>
                </c:pt>
                <c:pt idx="321">
                  <c:v>77.529940520601215</c:v>
                </c:pt>
                <c:pt idx="322">
                  <c:v>78.423514233472403</c:v>
                </c:pt>
                <c:pt idx="323">
                  <c:v>79.317087946343605</c:v>
                </c:pt>
                <c:pt idx="324">
                  <c:v>80.210661659214807</c:v>
                </c:pt>
                <c:pt idx="325">
                  <c:v>80.405068133223196</c:v>
                </c:pt>
                <c:pt idx="326">
                  <c:v>80.599474607231585</c:v>
                </c:pt>
                <c:pt idx="327">
                  <c:v>80.793881081239974</c:v>
                </c:pt>
                <c:pt idx="328">
                  <c:v>81.6943357888847</c:v>
                </c:pt>
                <c:pt idx="329">
                  <c:v>82.594790496529413</c:v>
                </c:pt>
                <c:pt idx="330">
                  <c:v>83.49524520417414</c:v>
                </c:pt>
                <c:pt idx="331">
                  <c:v>84.8898653694053</c:v>
                </c:pt>
                <c:pt idx="332">
                  <c:v>86.284485534636445</c:v>
                </c:pt>
                <c:pt idx="333">
                  <c:v>87.679105699867605</c:v>
                </c:pt>
                <c:pt idx="334">
                  <c:v>89.204792217693168</c:v>
                </c:pt>
                <c:pt idx="335">
                  <c:v>90.730478735518744</c:v>
                </c:pt>
                <c:pt idx="336">
                  <c:v>92.256165253344307</c:v>
                </c:pt>
                <c:pt idx="337">
                  <c:v>93.234407384003688</c:v>
                </c:pt>
                <c:pt idx="338">
                  <c:v>94.21264951466307</c:v>
                </c:pt>
                <c:pt idx="339">
                  <c:v>95.190891645322466</c:v>
                </c:pt>
                <c:pt idx="340">
                  <c:v>96.161745695337913</c:v>
                </c:pt>
                <c:pt idx="341">
                  <c:v>97.132599745353346</c:v>
                </c:pt>
                <c:pt idx="342">
                  <c:v>98.103453795368807</c:v>
                </c:pt>
                <c:pt idx="343">
                  <c:v>97.180183039134832</c:v>
                </c:pt>
                <c:pt idx="344">
                  <c:v>96.256912282900871</c:v>
                </c:pt>
                <c:pt idx="345">
                  <c:v>95.333641526666909</c:v>
                </c:pt>
                <c:pt idx="346">
                  <c:v>96.455545786433163</c:v>
                </c:pt>
                <c:pt idx="347">
                  <c:v>97.577450046199431</c:v>
                </c:pt>
                <c:pt idx="348">
                  <c:v>98.699354305965699</c:v>
                </c:pt>
                <c:pt idx="349">
                  <c:v>99.058008455579454</c:v>
                </c:pt>
                <c:pt idx="350">
                  <c:v>99.41666260519321</c:v>
                </c:pt>
                <c:pt idx="351">
                  <c:v>99.775316754806965</c:v>
                </c:pt>
                <c:pt idx="352">
                  <c:v>99.009518545194553</c:v>
                </c:pt>
                <c:pt idx="353">
                  <c:v>98.24372033558214</c:v>
                </c:pt>
                <c:pt idx="354">
                  <c:v>97.477922125969755</c:v>
                </c:pt>
                <c:pt idx="355">
                  <c:v>97.221389045317778</c:v>
                </c:pt>
                <c:pt idx="356">
                  <c:v>96.964855964665816</c:v>
                </c:pt>
                <c:pt idx="357">
                  <c:v>96.708322884013867</c:v>
                </c:pt>
                <c:pt idx="358">
                  <c:v>97.697523250140549</c:v>
                </c:pt>
                <c:pt idx="359">
                  <c:v>98.686723616267244</c:v>
                </c:pt>
                <c:pt idx="360">
                  <c:v>99.675923982393954</c:v>
                </c:pt>
                <c:pt idx="361">
                  <c:v>99.045712819843132</c:v>
                </c:pt>
                <c:pt idx="362">
                  <c:v>98.415501657292324</c:v>
                </c:pt>
                <c:pt idx="363">
                  <c:v>97.785290494741531</c:v>
                </c:pt>
                <c:pt idx="364">
                  <c:v>98.294696402677644</c:v>
                </c:pt>
                <c:pt idx="365">
                  <c:v>98.804102310613771</c:v>
                </c:pt>
                <c:pt idx="366">
                  <c:v>99.313508218549899</c:v>
                </c:pt>
                <c:pt idx="367">
                  <c:v>99.829330832197741</c:v>
                </c:pt>
                <c:pt idx="368">
                  <c:v>100.34515344584558</c:v>
                </c:pt>
                <c:pt idx="369">
                  <c:v>100.86097605949342</c:v>
                </c:pt>
                <c:pt idx="370">
                  <c:v>100.57398403966228</c:v>
                </c:pt>
                <c:pt idx="371">
                  <c:v>100.28699201983113</c:v>
                </c:pt>
                <c:pt idx="372">
                  <c:v>100</c:v>
                </c:pt>
                <c:pt idx="373">
                  <c:v>99.806779999999989</c:v>
                </c:pt>
                <c:pt idx="374">
                  <c:v>100.14683168013801</c:v>
                </c:pt>
                <c:pt idx="375">
                  <c:v>101.5004963745921</c:v>
                </c:pt>
                <c:pt idx="376">
                  <c:v>101.9422975851618</c:v>
                </c:pt>
                <c:pt idx="377">
                  <c:v>103.17657414740391</c:v>
                </c:pt>
                <c:pt idx="378">
                  <c:v>103.92087963564587</c:v>
                </c:pt>
                <c:pt idx="379">
                  <c:v>105.24024873141207</c:v>
                </c:pt>
                <c:pt idx="380">
                  <c:v>104.355251907755</c:v>
                </c:pt>
                <c:pt idx="381">
                  <c:v>104.61620265067555</c:v>
                </c:pt>
                <c:pt idx="382">
                  <c:v>104.67583388618642</c:v>
                </c:pt>
                <c:pt idx="383">
                  <c:v>102.69242571812758</c:v>
                </c:pt>
                <c:pt idx="384">
                  <c:v>103.65392463088384</c:v>
                </c:pt>
                <c:pt idx="385">
                  <c:v>103.38216477128658</c:v>
                </c:pt>
                <c:pt idx="386">
                  <c:v>101.77101576262496</c:v>
                </c:pt>
                <c:pt idx="387">
                  <c:v>101.81607996840465</c:v>
                </c:pt>
                <c:pt idx="388">
                  <c:v>102.34161384676959</c:v>
                </c:pt>
                <c:pt idx="389">
                  <c:v>103.57609932963486</c:v>
                </c:pt>
                <c:pt idx="390">
                  <c:v>105.17995451253439</c:v>
                </c:pt>
                <c:pt idx="391">
                  <c:v>105.78600141043562</c:v>
                </c:pt>
                <c:pt idx="392">
                  <c:v>106.82048271822826</c:v>
                </c:pt>
                <c:pt idx="393">
                  <c:v>108.32352168441165</c:v>
                </c:pt>
                <c:pt idx="394">
                  <c:v>110.45018322388086</c:v>
                </c:pt>
                <c:pt idx="395">
                  <c:v>111.23642285316005</c:v>
                </c:pt>
                <c:pt idx="396">
                  <c:v>112.42816539303968</c:v>
                </c:pt>
                <c:pt idx="397">
                  <c:v>113.58417427524398</c:v>
                </c:pt>
                <c:pt idx="398">
                  <c:v>113.29716978368529</c:v>
                </c:pt>
                <c:pt idx="399">
                  <c:v>112.84411706115429</c:v>
                </c:pt>
                <c:pt idx="400">
                  <c:v>114.62654631219375</c:v>
                </c:pt>
                <c:pt idx="401">
                  <c:v>114.84293830632191</c:v>
                </c:pt>
                <c:pt idx="402">
                  <c:v>114.76117013424781</c:v>
                </c:pt>
                <c:pt idx="403">
                  <c:v>116.01584253120851</c:v>
                </c:pt>
                <c:pt idx="404">
                  <c:v>115.24287537876008</c:v>
                </c:pt>
                <c:pt idx="405">
                  <c:v>116.05159225673052</c:v>
                </c:pt>
                <c:pt idx="406">
                  <c:v>117.4237398629372</c:v>
                </c:pt>
                <c:pt idx="407">
                  <c:v>118.88236581714062</c:v>
                </c:pt>
                <c:pt idx="408">
                  <c:v>120.39604742814396</c:v>
                </c:pt>
                <c:pt idx="409">
                  <c:v>121.07526172970984</c:v>
                </c:pt>
                <c:pt idx="410">
                  <c:v>123.8352449659956</c:v>
                </c:pt>
                <c:pt idx="411">
                  <c:v>126.03905413598397</c:v>
                </c:pt>
                <c:pt idx="412">
                  <c:v>126.91355090529568</c:v>
                </c:pt>
                <c:pt idx="413">
                  <c:v>127.52024844404335</c:v>
                </c:pt>
                <c:pt idx="414">
                  <c:v>127.77593929419851</c:v>
                </c:pt>
                <c:pt idx="415">
                  <c:v>132.17498377703131</c:v>
                </c:pt>
                <c:pt idx="416">
                  <c:v>133.38460957606358</c:v>
                </c:pt>
                <c:pt idx="417">
                  <c:v>134.65916621286769</c:v>
                </c:pt>
                <c:pt idx="418">
                  <c:v>137.28295966877556</c:v>
                </c:pt>
                <c:pt idx="419">
                  <c:v>138.53872808575375</c:v>
                </c:pt>
                <c:pt idx="420">
                  <c:v>140.04954833102011</c:v>
                </c:pt>
                <c:pt idx="421">
                  <c:v>145.45124540519271</c:v>
                </c:pt>
                <c:pt idx="422">
                  <c:v>146.69914436514654</c:v>
                </c:pt>
                <c:pt idx="423">
                  <c:v>150.36005085260763</c:v>
                </c:pt>
                <c:pt idx="424">
                  <c:v>151.28688524206819</c:v>
                </c:pt>
                <c:pt idx="425">
                  <c:v>154.27664692559898</c:v>
                </c:pt>
                <c:pt idx="426">
                  <c:v>156.2628816164426</c:v>
                </c:pt>
                <c:pt idx="427">
                  <c:v>158.31373817992943</c:v>
                </c:pt>
                <c:pt idx="428">
                  <c:v>161.61997811945287</c:v>
                </c:pt>
                <c:pt idx="429">
                  <c:v>162.7639889725736</c:v>
                </c:pt>
                <c:pt idx="430">
                  <c:v>161.63149341370132</c:v>
                </c:pt>
                <c:pt idx="431">
                  <c:v>162.8862710233706</c:v>
                </c:pt>
                <c:pt idx="432">
                  <c:v>160.63606234369112</c:v>
                </c:pt>
                <c:pt idx="433">
                  <c:v>166.56706703754486</c:v>
                </c:pt>
                <c:pt idx="434">
                  <c:v>169.36009693104384</c:v>
                </c:pt>
                <c:pt idx="435">
                  <c:v>169.19290464335353</c:v>
                </c:pt>
                <c:pt idx="436">
                  <c:v>166.10315457662799</c:v>
                </c:pt>
                <c:pt idx="437">
                  <c:v>168.3233723922765</c:v>
                </c:pt>
                <c:pt idx="438">
                  <c:v>170.24422822100544</c:v>
                </c:pt>
                <c:pt idx="439">
                  <c:v>168.10276012305906</c:v>
                </c:pt>
                <c:pt idx="440">
                  <c:v>168.24070524801604</c:v>
                </c:pt>
                <c:pt idx="441">
                  <c:v>168.53600133386738</c:v>
                </c:pt>
                <c:pt idx="442">
                  <c:v>170.51542296233336</c:v>
                </c:pt>
                <c:pt idx="443">
                  <c:v>170.78176805300055</c:v>
                </c:pt>
                <c:pt idx="444">
                  <c:v>174.08482407256002</c:v>
                </c:pt>
                <c:pt idx="445">
                  <c:v>179.24515087861329</c:v>
                </c:pt>
                <c:pt idx="446">
                  <c:v>183.46655342695556</c:v>
                </c:pt>
                <c:pt idx="447">
                  <c:v>185.20411011449622</c:v>
                </c:pt>
                <c:pt idx="448">
                  <c:v>186.36869207930718</c:v>
                </c:pt>
                <c:pt idx="449">
                  <c:v>185.5904723317916</c:v>
                </c:pt>
                <c:pt idx="450">
                  <c:v>187.24764677733666</c:v>
                </c:pt>
                <c:pt idx="451">
                  <c:v>188.17461625270789</c:v>
                </c:pt>
                <c:pt idx="452">
                  <c:v>191.11179620287317</c:v>
                </c:pt>
                <c:pt idx="453">
                  <c:v>188.88817223169352</c:v>
                </c:pt>
                <c:pt idx="454">
                  <c:v>191.87013091789802</c:v>
                </c:pt>
                <c:pt idx="455">
                  <c:v>191.40263934391658</c:v>
                </c:pt>
                <c:pt idx="456">
                  <c:v>188.51378016803491</c:v>
                </c:pt>
                <c:pt idx="457">
                  <c:v>187.31111880469689</c:v>
                </c:pt>
                <c:pt idx="458">
                  <c:v>191.24111211945009</c:v>
                </c:pt>
                <c:pt idx="459">
                  <c:v>186.92439861257867</c:v>
                </c:pt>
                <c:pt idx="460">
                  <c:v>181.22703640506657</c:v>
                </c:pt>
                <c:pt idx="461">
                  <c:v>174.97178589380565</c:v>
                </c:pt>
                <c:pt idx="462">
                  <c:v>169.27594684478316</c:v>
                </c:pt>
                <c:pt idx="463">
                  <c:v>169.96007558395638</c:v>
                </c:pt>
                <c:pt idx="464">
                  <c:v>169.74143894272518</c:v>
                </c:pt>
                <c:pt idx="465">
                  <c:v>173.91684070270171</c:v>
                </c:pt>
                <c:pt idx="466">
                  <c:v>169.76365437166899</c:v>
                </c:pt>
                <c:pt idx="467">
                  <c:v>163.99640955262376</c:v>
                </c:pt>
                <c:pt idx="468">
                  <c:v>160.46336930306776</c:v>
                </c:pt>
                <c:pt idx="469">
                  <c:v>151.5796036956682</c:v>
                </c:pt>
                <c:pt idx="470">
                  <c:v>150.63083664021627</c:v>
                </c:pt>
                <c:pt idx="471">
                  <c:v>148.07188986120494</c:v>
                </c:pt>
                <c:pt idx="472">
                  <c:v>135.30862601397257</c:v>
                </c:pt>
                <c:pt idx="473">
                  <c:v>125.04418129886562</c:v>
                </c:pt>
                <c:pt idx="474">
                  <c:v>123.81612239432948</c:v>
                </c:pt>
                <c:pt idx="475">
                  <c:v>117.55971849296851</c:v>
                </c:pt>
                <c:pt idx="476">
                  <c:v>114.06092966312448</c:v>
                </c:pt>
                <c:pt idx="477">
                  <c:v>109.60940532460393</c:v>
                </c:pt>
                <c:pt idx="478">
                  <c:v>107.98080685840989</c:v>
                </c:pt>
                <c:pt idx="479">
                  <c:v>109.10444433649783</c:v>
                </c:pt>
                <c:pt idx="480">
                  <c:v>113.57738833051683</c:v>
                </c:pt>
                <c:pt idx="481">
                  <c:v>114.73298146808565</c:v>
                </c:pt>
                <c:pt idx="482">
                  <c:v>111.69838589463998</c:v>
                </c:pt>
                <c:pt idx="483">
                  <c:v>111.1609937902623</c:v>
                </c:pt>
                <c:pt idx="484">
                  <c:v>113.09537293980291</c:v>
                </c:pt>
                <c:pt idx="485">
                  <c:v>117.21906773747131</c:v>
                </c:pt>
                <c:pt idx="486">
                  <c:v>112.51477350149723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F-4A35-9C1A-A8B9D313D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071568"/>
        <c:axId val="392071176"/>
      </c:lineChart>
      <c:dateAx>
        <c:axId val="39207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*(Sources: Moody's/REAL, TBI, Author's estimates.)</a:t>
                </a:r>
              </a:p>
            </c:rich>
          </c:tx>
          <c:layout>
            <c:manualLayout>
              <c:xMode val="edge"/>
              <c:yMode val="edge"/>
              <c:x val="5.9976116430824414E-3"/>
              <c:y val="0.96534589586558306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1176"/>
        <c:crosses val="autoZero"/>
        <c:auto val="1"/>
        <c:lblOffset val="100"/>
        <c:baseTimeUnit val="months"/>
        <c:majorUnit val="2"/>
        <c:majorTimeUnit val="years"/>
        <c:minorUnit val="3"/>
        <c:minorTimeUnit val="years"/>
      </c:dateAx>
      <c:valAx>
        <c:axId val="39207117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1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0</xdr:colOff>
      <xdr:row>22</xdr:row>
      <xdr:rowOff>67372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0.01296</cdr:x>
      <cdr:y>0.89011</cdr:y>
    </cdr:from>
    <cdr:to>
      <cdr:x>0.8817</cdr:x>
      <cdr:y>0.99176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303" y="3086721"/>
          <a:ext cx="3707072" cy="352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Unlevered</a:t>
          </a:r>
          <a:r>
            <a:rPr lang="en-US" sz="800" baseline="0"/>
            <a:t> NAREIT set to 1.00 in 1974, then Unsmoothed NCREIF set to have equal average value 1974-2010. Unsmoothed NCREIF based on TBI starting 1985.</a:t>
          </a:r>
          <a:endParaRPr lang="en-US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133350</xdr:rowOff>
    </xdr:from>
    <xdr:to>
      <xdr:col>16</xdr:col>
      <xdr:colOff>523875</xdr:colOff>
      <xdr:row>24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24</xdr:row>
      <xdr:rowOff>142875</xdr:rowOff>
    </xdr:from>
    <xdr:to>
      <xdr:col>16</xdr:col>
      <xdr:colOff>0</xdr:colOff>
      <xdr:row>47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228600</xdr:colOff>
      <xdr:row>47</xdr:row>
      <xdr:rowOff>104775</xdr:rowOff>
    </xdr:from>
    <xdr:to>
      <xdr:col>16</xdr:col>
      <xdr:colOff>0</xdr:colOff>
      <xdr:row>69</xdr:row>
      <xdr:rowOff>19050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0.40453</cdr:x>
      <cdr:y>0.14752</cdr:y>
    </cdr:from>
    <cdr:to>
      <cdr:x>0.6135</cdr:x>
      <cdr:y>0.38779</cdr:y>
    </cdr:to>
    <cdr:sp macro="" textlink="">
      <cdr:nvSpPr>
        <cdr:cNvPr id="204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4438" y="582081"/>
          <a:ext cx="1085421" cy="942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Stocks       $49.56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Real Est      42.95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LT Bond      30.12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TBills            9.18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CPI               5.80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0.49893</cdr:x>
      <cdr:y>0.13365</cdr:y>
    </cdr:from>
    <cdr:to>
      <cdr:x>0.71355</cdr:x>
      <cdr:y>0.39057</cdr:y>
    </cdr:to>
    <cdr:sp macro="" textlink="">
      <cdr:nvSpPr>
        <cdr:cNvPr id="3073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8616" y="493713"/>
          <a:ext cx="1000322" cy="942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Stocks       $8.90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REal Est      7.73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Bonds         5.61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TBills          4.32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CPI               3.34</a:t>
          </a:r>
        </a:p>
        <a:p xmlns:a="http://schemas.openxmlformats.org/drawingml/2006/main">
          <a:pPr algn="l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0.16929</cdr:x>
      <cdr:y>0.14028</cdr:y>
    </cdr:from>
    <cdr:to>
      <cdr:x>0.39419</cdr:x>
      <cdr:y>0.40281</cdr:y>
    </cdr:to>
    <cdr:sp macro="" textlink="">
      <cdr:nvSpPr>
        <cdr:cNvPr id="409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202" y="502014"/>
          <a:ext cx="1048229" cy="933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Stocks         $5.57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Real Est        5.56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Bonds          5.37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Tbills            2.12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CPI                1.74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95250</xdr:rowOff>
    </xdr:from>
    <xdr:to>
      <xdr:col>12</xdr:col>
      <xdr:colOff>266700</xdr:colOff>
      <xdr:row>16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18</xdr:row>
      <xdr:rowOff>28575</xdr:rowOff>
    </xdr:from>
    <xdr:to>
      <xdr:col>12</xdr:col>
      <xdr:colOff>276225</xdr:colOff>
      <xdr:row>34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0.13682</cdr:x>
      <cdr:y>0.58773</cdr:y>
    </cdr:from>
    <cdr:to>
      <cdr:x>0.96055</cdr:x>
      <cdr:y>0.58773</cdr:y>
    </cdr:to>
    <cdr:sp macro="" textlink="">
      <cdr:nvSpPr>
        <cdr:cNvPr id="1024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3917" y="1696241"/>
          <a:ext cx="297364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  <a:prstDash val="sys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0.46057</cdr:x>
      <cdr:y>0.54106</cdr:y>
    </cdr:from>
    <cdr:to>
      <cdr:x>0.64995</cdr:x>
      <cdr:y>0.58773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2646" y="1561548"/>
          <a:ext cx="683657" cy="134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1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inflation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152400</xdr:rowOff>
    </xdr:from>
    <xdr:to>
      <xdr:col>13</xdr:col>
      <xdr:colOff>552450</xdr:colOff>
      <xdr:row>35</xdr:row>
      <xdr:rowOff>47625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>
      <selection activeCell="O15" sqref="O15"/>
    </sheetView>
  </sheetViews>
  <sheetFormatPr defaultColWidth="8.85546875" defaultRowHeight="12.75"/>
  <cols>
    <col min="1" max="16384" width="8.85546875" style="3"/>
  </cols>
  <sheetData>
    <row r="1" spans="1:1">
      <c r="A1" s="3" t="s">
        <v>140</v>
      </c>
    </row>
    <row r="2" spans="1:1">
      <c r="A2" s="3" t="s">
        <v>138</v>
      </c>
    </row>
    <row r="4" spans="1:1">
      <c r="A4" s="3" t="s">
        <v>137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9"/>
  <sheetViews>
    <sheetView workbookViewId="0"/>
  </sheetViews>
  <sheetFormatPr defaultRowHeight="12.75"/>
  <sheetData>
    <row r="1" spans="1:17">
      <c r="A1" s="49"/>
      <c r="B1" s="49"/>
      <c r="C1" s="49"/>
      <c r="D1" s="49"/>
      <c r="E1" s="49"/>
      <c r="F1" s="49"/>
      <c r="G1" s="49"/>
      <c r="H1" s="49"/>
      <c r="I1" s="49"/>
      <c r="J1" s="50">
        <f>(J39/J3)^(1/36)-1</f>
        <v>2.5401787528868347E-2</v>
      </c>
      <c r="K1" s="50">
        <f>(K39/K3)^(1/36)-1</f>
        <v>3.6170630278829607E-2</v>
      </c>
      <c r="L1" s="50">
        <f>STDEV(L4:L39)</f>
        <v>0.12662000665652837</v>
      </c>
      <c r="M1" s="50">
        <f>STDEV(M4:M39)</f>
        <v>0.10396881227853549</v>
      </c>
      <c r="N1" s="49" t="s">
        <v>116</v>
      </c>
      <c r="O1" s="49"/>
      <c r="P1" s="49"/>
      <c r="Q1" s="49"/>
    </row>
    <row r="2" spans="1:17">
      <c r="A2" s="49"/>
      <c r="B2" s="49"/>
      <c r="C2" s="49"/>
      <c r="D2" s="49"/>
      <c r="E2" s="49"/>
      <c r="F2" s="49"/>
      <c r="G2" s="49"/>
      <c r="H2" s="49"/>
      <c r="I2" s="49"/>
      <c r="J2" s="51" t="s">
        <v>117</v>
      </c>
      <c r="K2" s="51" t="s">
        <v>118</v>
      </c>
      <c r="L2" s="51" t="s">
        <v>117</v>
      </c>
      <c r="M2" s="51" t="s">
        <v>118</v>
      </c>
      <c r="N2" s="52" t="s">
        <v>119</v>
      </c>
      <c r="O2" s="49"/>
      <c r="P2" s="49"/>
      <c r="Q2" s="49"/>
    </row>
    <row r="3" spans="1:17">
      <c r="A3" s="49"/>
      <c r="B3" s="49"/>
      <c r="C3" s="49"/>
      <c r="D3" s="49"/>
      <c r="E3" s="49"/>
      <c r="F3" s="49"/>
      <c r="G3" s="49"/>
      <c r="H3" s="49"/>
      <c r="I3" s="49">
        <v>74</v>
      </c>
      <c r="J3" s="51">
        <v>1</v>
      </c>
      <c r="K3" s="51">
        <v>0.74972166692996833</v>
      </c>
      <c r="L3" s="49"/>
      <c r="M3" s="49"/>
      <c r="N3" s="53" t="s">
        <v>120</v>
      </c>
      <c r="O3" s="50">
        <f>CORREL(L4:L36,M7:M39)</f>
        <v>-7.1280609204209991E-2</v>
      </c>
      <c r="P3" s="49"/>
      <c r="Q3" s="49"/>
    </row>
    <row r="4" spans="1:17">
      <c r="A4" s="49"/>
      <c r="B4" s="49"/>
      <c r="C4" s="49"/>
      <c r="D4" s="49"/>
      <c r="E4" s="49"/>
      <c r="F4" s="49"/>
      <c r="G4" s="49"/>
      <c r="H4" s="49"/>
      <c r="I4" s="49">
        <v>75</v>
      </c>
      <c r="J4" s="51">
        <v>1.1504633333906666</v>
      </c>
      <c r="K4" s="51">
        <v>0.72168207658678751</v>
      </c>
      <c r="L4" s="50">
        <f>J4/J3-1</f>
        <v>0.15046333339066664</v>
      </c>
      <c r="M4" s="50">
        <f>K4/K3-1</f>
        <v>-3.7399999999999989E-2</v>
      </c>
      <c r="N4" s="53" t="s">
        <v>121</v>
      </c>
      <c r="O4" s="50">
        <f>CORREL(L4:L37,M6:M39)</f>
        <v>0.43969035892029157</v>
      </c>
      <c r="P4" s="49"/>
      <c r="Q4" s="49"/>
    </row>
    <row r="5" spans="1:17">
      <c r="A5" s="49"/>
      <c r="B5" s="49"/>
      <c r="C5" s="49"/>
      <c r="D5" s="49"/>
      <c r="E5" s="49"/>
      <c r="F5" s="49"/>
      <c r="G5" s="49"/>
      <c r="H5" s="49"/>
      <c r="I5" s="49">
        <v>76</v>
      </c>
      <c r="J5" s="51">
        <v>1.4134853252605775</v>
      </c>
      <c r="K5" s="51">
        <v>0.83982143252404462</v>
      </c>
      <c r="L5" s="50">
        <f t="shared" ref="L5:M39" si="0">J5/J4-1</f>
        <v>0.22862266378775198</v>
      </c>
      <c r="M5" s="50">
        <f t="shared" si="0"/>
        <v>0.16369999999999996</v>
      </c>
      <c r="N5" s="53" t="s">
        <v>122</v>
      </c>
      <c r="O5" s="50">
        <f>CORREL(L4:L38,M5:M39)</f>
        <v>0.35418284176434095</v>
      </c>
      <c r="P5" s="49"/>
      <c r="Q5" s="49"/>
    </row>
    <row r="6" spans="1:17">
      <c r="A6" s="49"/>
      <c r="B6" s="49"/>
      <c r="C6" s="49"/>
      <c r="D6" s="49"/>
      <c r="E6" s="49"/>
      <c r="F6" s="49"/>
      <c r="G6" s="49"/>
      <c r="H6" s="49"/>
      <c r="I6" s="49">
        <v>77</v>
      </c>
      <c r="J6" s="51">
        <v>1.4586576713462465</v>
      </c>
      <c r="K6" s="51">
        <v>0.87131473624369637</v>
      </c>
      <c r="L6" s="50">
        <f t="shared" si="0"/>
        <v>3.195812880288762E-2</v>
      </c>
      <c r="M6" s="50">
        <f t="shared" si="0"/>
        <v>3.7500000000000089E-2</v>
      </c>
      <c r="N6" s="49">
        <v>0</v>
      </c>
      <c r="O6" s="50">
        <f>CORREL(L4:L39,M4:M39)</f>
        <v>0.23670474025351088</v>
      </c>
      <c r="P6" s="49"/>
      <c r="Q6" s="49"/>
    </row>
    <row r="7" spans="1:17">
      <c r="A7" s="49"/>
      <c r="B7" s="49"/>
      <c r="C7" s="49"/>
      <c r="D7" s="49"/>
      <c r="E7" s="49"/>
      <c r="F7" s="49"/>
      <c r="G7" s="49"/>
      <c r="H7" s="49"/>
      <c r="I7" s="49">
        <v>78</v>
      </c>
      <c r="J7" s="51">
        <v>1.3231449820351171</v>
      </c>
      <c r="K7" s="51">
        <v>0.99181756426619971</v>
      </c>
      <c r="L7" s="50">
        <f t="shared" si="0"/>
        <v>-9.2902325180972634E-2</v>
      </c>
      <c r="M7" s="50">
        <f t="shared" si="0"/>
        <v>0.13830000000000009</v>
      </c>
      <c r="N7" s="49">
        <v>-1</v>
      </c>
      <c r="O7" s="50">
        <f>CORREL(L5:L39,M4:M38)</f>
        <v>-4.1147684182561012E-2</v>
      </c>
      <c r="P7" s="49"/>
      <c r="Q7" s="49"/>
    </row>
    <row r="8" spans="1:17">
      <c r="A8" s="49"/>
      <c r="B8" s="49"/>
      <c r="C8" s="49"/>
      <c r="D8" s="49"/>
      <c r="E8" s="49"/>
      <c r="F8" s="49"/>
      <c r="G8" s="49"/>
      <c r="H8" s="49"/>
      <c r="I8" s="49">
        <v>79</v>
      </c>
      <c r="J8" s="51">
        <v>1.4706486149082882</v>
      </c>
      <c r="K8" s="51">
        <v>1.1591371873579077</v>
      </c>
      <c r="L8" s="50">
        <f t="shared" si="0"/>
        <v>0.11147956941672188</v>
      </c>
      <c r="M8" s="50">
        <f t="shared" si="0"/>
        <v>0.16870000000000007</v>
      </c>
      <c r="N8" s="49">
        <v>-2</v>
      </c>
      <c r="O8" s="50">
        <f>CORREL(L6:L39,M4:M37)</f>
        <v>-0.20383210603866656</v>
      </c>
      <c r="P8" s="49"/>
      <c r="Q8" s="49"/>
    </row>
    <row r="9" spans="1:17">
      <c r="A9" s="49"/>
      <c r="B9" s="49"/>
      <c r="C9" s="49"/>
      <c r="D9" s="49"/>
      <c r="E9" s="49"/>
      <c r="F9" s="49"/>
      <c r="G9" s="49"/>
      <c r="H9" s="49"/>
      <c r="I9" s="49">
        <v>80</v>
      </c>
      <c r="J9" s="51">
        <v>1.5503436496362559</v>
      </c>
      <c r="K9" s="51">
        <v>1.2595184677831024</v>
      </c>
      <c r="L9" s="50">
        <f t="shared" si="0"/>
        <v>5.4190398658171324E-2</v>
      </c>
      <c r="M9" s="50">
        <f t="shared" si="0"/>
        <v>8.6599999999999788E-2</v>
      </c>
      <c r="N9" s="49">
        <v>-3</v>
      </c>
      <c r="O9" s="50">
        <f>CORREL(L7:L39,M4:M36)</f>
        <v>7.7621165863805547E-2</v>
      </c>
      <c r="P9" s="49"/>
      <c r="Q9" s="49"/>
    </row>
    <row r="10" spans="1:17">
      <c r="A10" s="49"/>
      <c r="B10" s="49"/>
      <c r="C10" s="49"/>
      <c r="D10" s="49"/>
      <c r="E10" s="49"/>
      <c r="F10" s="49"/>
      <c r="G10" s="49"/>
      <c r="H10" s="49"/>
      <c r="I10" s="49">
        <v>81</v>
      </c>
      <c r="J10" s="51">
        <v>1.5048413620095147</v>
      </c>
      <c r="K10" s="51">
        <v>1.4585223856928324</v>
      </c>
      <c r="L10" s="50">
        <f t="shared" si="0"/>
        <v>-2.9349807468439071E-2</v>
      </c>
      <c r="M10" s="50">
        <f t="shared" si="0"/>
        <v>0.15799999999999992</v>
      </c>
      <c r="N10" s="49"/>
      <c r="O10" s="49"/>
      <c r="P10" s="49"/>
      <c r="Q10" s="49"/>
    </row>
    <row r="11" spans="1:17">
      <c r="A11" s="49"/>
      <c r="B11" s="49"/>
      <c r="C11" s="49"/>
      <c r="D11" s="49"/>
      <c r="E11" s="49"/>
      <c r="F11" s="49"/>
      <c r="G11" s="49"/>
      <c r="H11" s="49"/>
      <c r="I11" s="49">
        <v>82</v>
      </c>
      <c r="J11" s="51">
        <v>1.8049977286209131</v>
      </c>
      <c r="K11" s="51">
        <v>1.3467995709487615</v>
      </c>
      <c r="L11" s="50">
        <f t="shared" si="0"/>
        <v>0.19946047084363738</v>
      </c>
      <c r="M11" s="50">
        <f t="shared" si="0"/>
        <v>-7.6600000000000001E-2</v>
      </c>
      <c r="N11" s="49"/>
      <c r="O11" s="49"/>
      <c r="P11" s="49"/>
      <c r="Q11" s="49"/>
    </row>
    <row r="12" spans="1:17">
      <c r="A12" s="49"/>
      <c r="B12" s="49"/>
      <c r="C12" s="49"/>
      <c r="D12" s="49"/>
      <c r="E12" s="49"/>
      <c r="F12" s="49"/>
      <c r="G12" s="49"/>
      <c r="H12" s="49"/>
      <c r="I12" s="49">
        <v>83</v>
      </c>
      <c r="J12" s="51">
        <v>2.0444680708395921</v>
      </c>
      <c r="K12" s="51">
        <v>1.4533314170108085</v>
      </c>
      <c r="L12" s="50">
        <f t="shared" si="0"/>
        <v>0.13267071665605012</v>
      </c>
      <c r="M12" s="50">
        <f t="shared" si="0"/>
        <v>7.9099999999999948E-2</v>
      </c>
      <c r="N12" s="49"/>
      <c r="O12" s="49"/>
      <c r="P12" s="49"/>
      <c r="Q12" s="49"/>
    </row>
    <row r="13" spans="1:17">
      <c r="A13" s="49"/>
      <c r="B13" s="49"/>
      <c r="C13" s="49"/>
      <c r="D13" s="49"/>
      <c r="E13" s="49"/>
      <c r="F13" s="49"/>
      <c r="G13" s="49"/>
      <c r="H13" s="49"/>
      <c r="I13" s="49">
        <v>84</v>
      </c>
      <c r="J13" s="51">
        <v>2.1203923235863034</v>
      </c>
      <c r="K13" s="51">
        <v>1.5765012546024748</v>
      </c>
      <c r="L13" s="50">
        <f t="shared" si="0"/>
        <v>3.7136433593473406E-2</v>
      </c>
      <c r="M13" s="50">
        <f t="shared" si="0"/>
        <v>8.4750000000000325E-2</v>
      </c>
      <c r="N13" s="49"/>
      <c r="O13" s="49"/>
      <c r="P13" s="49"/>
      <c r="Q13" s="49"/>
    </row>
    <row r="14" spans="1:17">
      <c r="A14" s="49"/>
      <c r="B14" s="49"/>
      <c r="C14" s="49"/>
      <c r="D14" s="49"/>
      <c r="E14" s="49"/>
      <c r="F14" s="49"/>
      <c r="G14" s="49"/>
      <c r="H14" s="49"/>
      <c r="I14" s="49">
        <v>85</v>
      </c>
      <c r="J14" s="51">
        <v>1.8936189529415686</v>
      </c>
      <c r="K14" s="51">
        <v>1.7521077046739759</v>
      </c>
      <c r="L14" s="50">
        <f t="shared" si="0"/>
        <v>-0.10694877930004199</v>
      </c>
      <c r="M14" s="50">
        <f t="shared" si="0"/>
        <v>0.11138998434592517</v>
      </c>
      <c r="N14" s="49"/>
      <c r="O14" s="49"/>
      <c r="P14" s="49"/>
      <c r="Q14" s="49"/>
    </row>
    <row r="15" spans="1:17">
      <c r="A15" s="49"/>
      <c r="B15" s="49"/>
      <c r="C15" s="49"/>
      <c r="D15" s="49"/>
      <c r="E15" s="49"/>
      <c r="F15" s="49"/>
      <c r="G15" s="49"/>
      <c r="H15" s="49"/>
      <c r="I15" s="49">
        <v>86</v>
      </c>
      <c r="J15" s="51">
        <v>2.0578246480150248</v>
      </c>
      <c r="K15" s="51">
        <v>1.7452884005617488</v>
      </c>
      <c r="L15" s="50">
        <f t="shared" si="0"/>
        <v>8.6715278603637369E-2</v>
      </c>
      <c r="M15" s="50">
        <f t="shared" si="0"/>
        <v>-3.8920576024155107E-3</v>
      </c>
      <c r="N15" s="49"/>
      <c r="O15" s="49"/>
      <c r="P15" s="49"/>
      <c r="Q15" s="49"/>
    </row>
    <row r="16" spans="1:17">
      <c r="A16" s="49"/>
      <c r="B16" s="49"/>
      <c r="C16" s="49"/>
      <c r="D16" s="49"/>
      <c r="E16" s="49"/>
      <c r="F16" s="49"/>
      <c r="G16" s="49"/>
      <c r="H16" s="49"/>
      <c r="I16" s="49">
        <v>87</v>
      </c>
      <c r="J16" s="51">
        <v>1.650596047496214</v>
      </c>
      <c r="K16" s="51">
        <v>1.600163183709606</v>
      </c>
      <c r="L16" s="50">
        <f t="shared" si="0"/>
        <v>-0.19789276064489902</v>
      </c>
      <c r="M16" s="50">
        <f t="shared" si="0"/>
        <v>-8.315257054675429E-2</v>
      </c>
      <c r="N16" s="49"/>
      <c r="O16" s="49"/>
      <c r="P16" s="49"/>
      <c r="Q16" s="49"/>
    </row>
    <row r="17" spans="1:17">
      <c r="A17" s="49"/>
      <c r="B17" s="49"/>
      <c r="C17" s="49"/>
      <c r="D17" s="49"/>
      <c r="E17" s="49"/>
      <c r="F17" s="49"/>
      <c r="G17" s="49"/>
      <c r="H17" s="49"/>
      <c r="I17" s="49">
        <v>88</v>
      </c>
      <c r="J17" s="51">
        <v>1.6723899672613458</v>
      </c>
      <c r="K17" s="51">
        <v>1.6116713941509069</v>
      </c>
      <c r="L17" s="50">
        <f t="shared" si="0"/>
        <v>1.3203666516826473E-2</v>
      </c>
      <c r="M17" s="50">
        <f t="shared" si="0"/>
        <v>7.1918980254388476E-3</v>
      </c>
      <c r="N17" s="49"/>
      <c r="O17" s="49"/>
      <c r="P17" s="49"/>
      <c r="Q17" s="49"/>
    </row>
    <row r="18" spans="1:17">
      <c r="A18" s="49"/>
      <c r="B18" s="49"/>
      <c r="C18" s="49"/>
      <c r="D18" s="49"/>
      <c r="E18" s="49"/>
      <c r="F18" s="49"/>
      <c r="G18" s="49"/>
      <c r="H18" s="49"/>
      <c r="I18" s="49">
        <v>89</v>
      </c>
      <c r="J18" s="51">
        <v>1.4671628953994416</v>
      </c>
      <c r="K18" s="51">
        <v>1.5634067889800805</v>
      </c>
      <c r="L18" s="50">
        <f t="shared" si="0"/>
        <v>-0.12271484275762412</v>
      </c>
      <c r="M18" s="50">
        <f t="shared" si="0"/>
        <v>-2.99469267407666E-2</v>
      </c>
      <c r="N18" s="49"/>
      <c r="O18" s="49"/>
      <c r="P18" s="49"/>
      <c r="Q18" s="49"/>
    </row>
    <row r="19" spans="1:17">
      <c r="A19" s="49"/>
      <c r="B19" s="49"/>
      <c r="C19" s="49"/>
      <c r="D19" s="49"/>
      <c r="E19" s="49"/>
      <c r="F19" s="49"/>
      <c r="G19" s="49"/>
      <c r="H19" s="49"/>
      <c r="I19" s="49">
        <v>90</v>
      </c>
      <c r="J19" s="51">
        <v>1.0770654010113254</v>
      </c>
      <c r="K19" s="51">
        <v>1.5667819656924438</v>
      </c>
      <c r="L19" s="50">
        <f t="shared" si="0"/>
        <v>-0.2658856052121672</v>
      </c>
      <c r="M19" s="50">
        <f t="shared" si="0"/>
        <v>2.1588602122963874E-3</v>
      </c>
      <c r="N19" s="49"/>
      <c r="O19" s="49"/>
      <c r="P19" s="49"/>
      <c r="Q19" s="49"/>
    </row>
    <row r="20" spans="1:17">
      <c r="A20" s="49"/>
      <c r="B20" s="49"/>
      <c r="C20" s="49"/>
      <c r="D20" s="49"/>
      <c r="E20" s="49"/>
      <c r="F20" s="49"/>
      <c r="G20" s="49"/>
      <c r="H20" s="49"/>
      <c r="I20" s="49">
        <v>91</v>
      </c>
      <c r="J20" s="51">
        <v>1.309811138765749</v>
      </c>
      <c r="K20" s="51">
        <v>1.4230514671233645</v>
      </c>
      <c r="L20" s="50">
        <f t="shared" si="0"/>
        <v>0.21609248383235014</v>
      </c>
      <c r="M20" s="50">
        <f t="shared" si="0"/>
        <v>-9.1736120096044815E-2</v>
      </c>
      <c r="N20" s="49"/>
      <c r="O20" s="49"/>
      <c r="P20" s="49"/>
      <c r="Q20" s="49"/>
    </row>
    <row r="21" spans="1:17">
      <c r="A21" s="49"/>
      <c r="B21" s="49"/>
      <c r="C21" s="49"/>
      <c r="D21" s="49"/>
      <c r="E21" s="49"/>
      <c r="F21" s="49"/>
      <c r="G21" s="49"/>
      <c r="H21" s="49"/>
      <c r="I21" s="49">
        <v>92</v>
      </c>
      <c r="J21" s="51">
        <v>1.3413608857376282</v>
      </c>
      <c r="K21" s="51">
        <v>1.2809924954562024</v>
      </c>
      <c r="L21" s="50">
        <f t="shared" si="0"/>
        <v>2.4087248946141226E-2</v>
      </c>
      <c r="M21" s="50">
        <f t="shared" si="0"/>
        <v>-9.9827009035961312E-2</v>
      </c>
      <c r="N21" s="49"/>
      <c r="O21" s="49"/>
      <c r="P21" s="49"/>
      <c r="Q21" s="49"/>
    </row>
    <row r="22" spans="1:17">
      <c r="A22" s="49"/>
      <c r="B22" s="49"/>
      <c r="C22" s="49"/>
      <c r="D22" s="49"/>
      <c r="E22" s="49"/>
      <c r="F22" s="49"/>
      <c r="G22" s="49"/>
      <c r="H22" s="49"/>
      <c r="I22" s="49">
        <v>93</v>
      </c>
      <c r="J22" s="51">
        <v>1.4837363899144038</v>
      </c>
      <c r="K22" s="51">
        <v>1.3952697749973222</v>
      </c>
      <c r="L22" s="50">
        <f t="shared" si="0"/>
        <v>0.10614257929437221</v>
      </c>
      <c r="M22" s="50">
        <f t="shared" si="0"/>
        <v>8.9209952397435455E-2</v>
      </c>
      <c r="N22" s="49"/>
      <c r="O22" s="49"/>
      <c r="P22" s="49"/>
      <c r="Q22" s="49"/>
    </row>
    <row r="23" spans="1:17">
      <c r="A23" s="49"/>
      <c r="B23" s="49"/>
      <c r="C23" s="49"/>
      <c r="D23" s="49"/>
      <c r="E23" s="49"/>
      <c r="F23" s="49"/>
      <c r="G23" s="49"/>
      <c r="H23" s="49"/>
      <c r="I23" s="49">
        <v>94</v>
      </c>
      <c r="J23" s="51">
        <v>1.3395930069538899</v>
      </c>
      <c r="K23" s="51">
        <v>1.4035587995169212</v>
      </c>
      <c r="L23" s="50">
        <f t="shared" si="0"/>
        <v>-9.714891670806125E-2</v>
      </c>
      <c r="M23" s="50">
        <f t="shared" si="0"/>
        <v>5.9408041857818006E-3</v>
      </c>
      <c r="N23" s="49"/>
      <c r="O23" s="49"/>
      <c r="P23" s="49"/>
      <c r="Q23" s="49"/>
    </row>
    <row r="24" spans="1:17">
      <c r="A24" s="49"/>
      <c r="B24" s="49"/>
      <c r="C24" s="49"/>
      <c r="D24" s="49"/>
      <c r="E24" s="49"/>
      <c r="F24" s="49"/>
      <c r="G24" s="49"/>
      <c r="H24" s="49"/>
      <c r="I24" s="49">
        <v>95</v>
      </c>
      <c r="J24" s="51">
        <v>1.5386957824853451</v>
      </c>
      <c r="K24" s="51">
        <v>1.449798314884021</v>
      </c>
      <c r="L24" s="50">
        <f t="shared" si="0"/>
        <v>0.14862930345105063</v>
      </c>
      <c r="M24" s="50">
        <f t="shared" si="0"/>
        <v>3.2944480404393905E-2</v>
      </c>
      <c r="N24" s="49"/>
      <c r="O24" s="49"/>
      <c r="P24" s="49"/>
      <c r="Q24" s="49"/>
    </row>
    <row r="25" spans="1:17">
      <c r="A25" s="49"/>
      <c r="B25" s="49"/>
      <c r="C25" s="49"/>
      <c r="D25" s="49"/>
      <c r="E25" s="49"/>
      <c r="F25" s="49"/>
      <c r="G25" s="49"/>
      <c r="H25" s="49"/>
      <c r="I25" s="49">
        <v>96</v>
      </c>
      <c r="J25" s="51">
        <v>1.7269916204409346</v>
      </c>
      <c r="K25" s="51">
        <v>1.5406100206523177</v>
      </c>
      <c r="L25" s="50">
        <f t="shared" si="0"/>
        <v>0.12237366222675194</v>
      </c>
      <c r="M25" s="50">
        <f t="shared" si="0"/>
        <v>6.2637475044631463E-2</v>
      </c>
      <c r="N25" s="49"/>
      <c r="O25" s="49"/>
      <c r="P25" s="49"/>
      <c r="Q25" s="49"/>
    </row>
    <row r="26" spans="1:17">
      <c r="A26" s="49"/>
      <c r="B26" s="49"/>
      <c r="C26" s="49"/>
      <c r="D26" s="49"/>
      <c r="E26" s="49"/>
      <c r="F26" s="49"/>
      <c r="G26" s="49"/>
      <c r="H26" s="49"/>
      <c r="I26" s="49">
        <v>97</v>
      </c>
      <c r="J26" s="51">
        <v>1.9087348750946951</v>
      </c>
      <c r="K26" s="51">
        <v>1.7719685851753606</v>
      </c>
      <c r="L26" s="50">
        <f t="shared" si="0"/>
        <v>0.1052369059019278</v>
      </c>
      <c r="M26" s="50">
        <f t="shared" si="0"/>
        <v>0.15017334784378611</v>
      </c>
      <c r="N26" s="49"/>
      <c r="O26" s="49"/>
      <c r="P26" s="49"/>
      <c r="Q26" s="49"/>
    </row>
    <row r="27" spans="1:17">
      <c r="A27" s="49"/>
      <c r="B27" s="49"/>
      <c r="C27" s="49"/>
      <c r="D27" s="49"/>
      <c r="E27" s="49"/>
      <c r="F27" s="49"/>
      <c r="G27" s="49"/>
      <c r="H27" s="49"/>
      <c r="I27" s="49">
        <v>98</v>
      </c>
      <c r="J27" s="51">
        <v>1.6768067271788767</v>
      </c>
      <c r="K27" s="51">
        <v>1.8957232259436858</v>
      </c>
      <c r="L27" s="50">
        <f t="shared" si="0"/>
        <v>-0.12150883338594209</v>
      </c>
      <c r="M27" s="50">
        <f t="shared" si="0"/>
        <v>6.9840200217814896E-2</v>
      </c>
      <c r="N27" s="49"/>
      <c r="O27" s="49"/>
      <c r="P27" s="49"/>
      <c r="Q27" s="49"/>
    </row>
    <row r="28" spans="1:17">
      <c r="A28" s="49"/>
      <c r="B28" s="49"/>
      <c r="C28" s="49"/>
      <c r="D28" s="49"/>
      <c r="E28" s="49"/>
      <c r="F28" s="49"/>
      <c r="G28" s="49"/>
      <c r="H28" s="49"/>
      <c r="I28" s="49">
        <v>99</v>
      </c>
      <c r="J28" s="51">
        <v>1.4385676582500118</v>
      </c>
      <c r="K28" s="51">
        <v>1.9144802464974204</v>
      </c>
      <c r="L28" s="50">
        <f t="shared" si="0"/>
        <v>-0.14207902739613132</v>
      </c>
      <c r="M28" s="50">
        <f t="shared" si="0"/>
        <v>9.8943876917461093E-3</v>
      </c>
      <c r="N28" s="49"/>
      <c r="O28" s="49"/>
      <c r="P28" s="49"/>
      <c r="Q28" s="49"/>
    </row>
    <row r="29" spans="1:17">
      <c r="A29" s="49"/>
      <c r="B29" s="49"/>
      <c r="C29" s="49"/>
      <c r="D29" s="49"/>
      <c r="E29" s="49"/>
      <c r="F29" s="49"/>
      <c r="G29" s="49"/>
      <c r="H29" s="49"/>
      <c r="I29" s="54" t="s">
        <v>6</v>
      </c>
      <c r="J29" s="51">
        <v>1.6566289749181944</v>
      </c>
      <c r="K29" s="51">
        <v>1.9207047900911165</v>
      </c>
      <c r="L29" s="50">
        <f t="shared" si="0"/>
        <v>0.15158224600534242</v>
      </c>
      <c r="M29" s="50">
        <f t="shared" si="0"/>
        <v>3.2512968494107231E-3</v>
      </c>
      <c r="N29" s="49"/>
      <c r="O29" s="49"/>
      <c r="P29" s="49"/>
      <c r="Q29" s="49"/>
    </row>
    <row r="30" spans="1:17">
      <c r="A30" s="49"/>
      <c r="B30" s="49"/>
      <c r="C30" s="49"/>
      <c r="D30" s="49"/>
      <c r="E30" s="49"/>
      <c r="F30" s="49"/>
      <c r="G30" s="49"/>
      <c r="H30" s="49"/>
      <c r="I30" s="54" t="s">
        <v>7</v>
      </c>
      <c r="J30" s="51">
        <v>1.7064013043393393</v>
      </c>
      <c r="K30" s="51">
        <v>1.9315668758076203</v>
      </c>
      <c r="L30" s="50">
        <f t="shared" si="0"/>
        <v>3.004434316597826E-2</v>
      </c>
      <c r="M30" s="50">
        <f t="shared" si="0"/>
        <v>5.6552603880311025E-3</v>
      </c>
      <c r="N30" s="49"/>
      <c r="O30" s="49"/>
      <c r="P30" s="49"/>
      <c r="Q30" s="49"/>
    </row>
    <row r="31" spans="1:17">
      <c r="A31" s="49"/>
      <c r="B31" s="49"/>
      <c r="C31" s="49"/>
      <c r="D31" s="49"/>
      <c r="E31" s="49"/>
      <c r="F31" s="49"/>
      <c r="G31" s="49"/>
      <c r="H31" s="49"/>
      <c r="I31" s="54" t="s">
        <v>8</v>
      </c>
      <c r="J31" s="51">
        <v>1.7761516763837744</v>
      </c>
      <c r="K31" s="51">
        <v>2.0708378548171704</v>
      </c>
      <c r="L31" s="50">
        <f t="shared" si="0"/>
        <v>4.0875714210403702E-2</v>
      </c>
      <c r="M31" s="50">
        <f t="shared" si="0"/>
        <v>7.2102592332620397E-2</v>
      </c>
      <c r="N31" s="49"/>
      <c r="O31" s="49"/>
      <c r="P31" s="49"/>
      <c r="Q31" s="49"/>
    </row>
    <row r="32" spans="1:17">
      <c r="A32" s="49"/>
      <c r="B32" s="49"/>
      <c r="C32" s="49"/>
      <c r="D32" s="49"/>
      <c r="E32" s="49"/>
      <c r="F32" s="49"/>
      <c r="G32" s="49"/>
      <c r="H32" s="49"/>
      <c r="I32" s="54" t="s">
        <v>9</v>
      </c>
      <c r="J32" s="51">
        <v>2.0404947169669163</v>
      </c>
      <c r="K32" s="51">
        <v>2.0973708905518116</v>
      </c>
      <c r="L32" s="50">
        <f t="shared" si="0"/>
        <v>0.1488290916242816</v>
      </c>
      <c r="M32" s="50">
        <f t="shared" si="0"/>
        <v>1.2812705578527206E-2</v>
      </c>
      <c r="N32" s="49"/>
      <c r="O32" s="49"/>
      <c r="P32" s="49"/>
      <c r="Q32" s="49"/>
    </row>
    <row r="33" spans="1:17">
      <c r="A33" s="49"/>
      <c r="B33" s="49"/>
      <c r="C33" s="49"/>
      <c r="D33" s="49"/>
      <c r="E33" s="49"/>
      <c r="F33" s="49"/>
      <c r="G33" s="49"/>
      <c r="H33" s="49"/>
      <c r="I33" s="54" t="s">
        <v>10</v>
      </c>
      <c r="J33" s="51">
        <v>2.344653481979964</v>
      </c>
      <c r="K33" s="51">
        <v>2.3272583232063493</v>
      </c>
      <c r="L33" s="50">
        <f t="shared" si="0"/>
        <v>0.14906128522849738</v>
      </c>
      <c r="M33" s="50">
        <f t="shared" si="0"/>
        <v>0.1096074298018197</v>
      </c>
      <c r="N33" s="49"/>
      <c r="O33" s="49"/>
      <c r="P33" s="49"/>
      <c r="Q33" s="49"/>
    </row>
    <row r="34" spans="1:17">
      <c r="A34" s="49"/>
      <c r="B34" s="49"/>
      <c r="C34" s="49"/>
      <c r="D34" s="49"/>
      <c r="E34" s="49"/>
      <c r="F34" s="49"/>
      <c r="G34" s="49"/>
      <c r="H34" s="49"/>
      <c r="I34" s="54" t="s">
        <v>11</v>
      </c>
      <c r="J34" s="51">
        <v>2.4081487024418289</v>
      </c>
      <c r="K34" s="51">
        <v>2.9599769252725801</v>
      </c>
      <c r="L34" s="50">
        <f t="shared" si="0"/>
        <v>2.7080854782961739E-2</v>
      </c>
      <c r="M34" s="50">
        <f t="shared" si="0"/>
        <v>0.27187295701429104</v>
      </c>
      <c r="N34" s="49"/>
      <c r="O34" s="49"/>
      <c r="P34" s="49"/>
      <c r="Q34" s="49"/>
    </row>
    <row r="35" spans="1:17">
      <c r="A35" s="49"/>
      <c r="B35" s="49"/>
      <c r="C35" s="49"/>
      <c r="D35" s="49"/>
      <c r="E35" s="49"/>
      <c r="F35" s="49"/>
      <c r="G35" s="49"/>
      <c r="H35" s="49"/>
      <c r="I35" s="54" t="s">
        <v>12</v>
      </c>
      <c r="J35" s="51">
        <v>2.7930737864468056</v>
      </c>
      <c r="K35" s="51">
        <v>3.4717936604269641</v>
      </c>
      <c r="L35" s="50">
        <f t="shared" si="0"/>
        <v>0.15984273878713062</v>
      </c>
      <c r="M35" s="50">
        <f t="shared" si="0"/>
        <v>0.17291240711521816</v>
      </c>
      <c r="N35" s="49"/>
      <c r="O35" s="49"/>
      <c r="P35" s="49"/>
      <c r="Q35" s="49"/>
    </row>
    <row r="36" spans="1:17">
      <c r="A36" s="49"/>
      <c r="B36" s="49"/>
      <c r="C36" s="49"/>
      <c r="D36" s="49"/>
      <c r="E36" s="49"/>
      <c r="F36" s="49"/>
      <c r="G36" s="49"/>
      <c r="H36" s="49"/>
      <c r="I36" s="54" t="s">
        <v>13</v>
      </c>
      <c r="J36" s="51">
        <v>2.4851520803556975</v>
      </c>
      <c r="K36" s="51">
        <v>3.4313872596565442</v>
      </c>
      <c r="L36" s="50">
        <f t="shared" si="0"/>
        <v>-0.11024474454820232</v>
      </c>
      <c r="M36" s="50">
        <f t="shared" si="0"/>
        <v>-1.1638479910540123E-2</v>
      </c>
      <c r="N36" s="49"/>
      <c r="O36" s="49"/>
      <c r="P36" s="49"/>
      <c r="Q36" s="49"/>
    </row>
    <row r="37" spans="1:17">
      <c r="A37" s="49"/>
      <c r="B37" s="49"/>
      <c r="C37" s="49"/>
      <c r="D37" s="49"/>
      <c r="E37" s="49"/>
      <c r="F37" s="49"/>
      <c r="G37" s="49"/>
      <c r="H37" s="49"/>
      <c r="I37" s="54" t="s">
        <v>14</v>
      </c>
      <c r="J37" s="51">
        <v>2.1757155374479975</v>
      </c>
      <c r="K37" s="51">
        <v>2.9162602425545021</v>
      </c>
      <c r="L37" s="50">
        <f t="shared" si="0"/>
        <v>-0.12451412746676271</v>
      </c>
      <c r="M37" s="50">
        <f t="shared" si="0"/>
        <v>-0.1501220871099237</v>
      </c>
      <c r="N37" s="49"/>
      <c r="O37" s="49"/>
      <c r="P37" s="49"/>
      <c r="Q37" s="49"/>
    </row>
    <row r="38" spans="1:17">
      <c r="A38" s="49"/>
      <c r="B38" s="49"/>
      <c r="C38" s="49"/>
      <c r="D38" s="49"/>
      <c r="E38" s="49"/>
      <c r="F38" s="49"/>
      <c r="G38" s="49"/>
      <c r="H38" s="49"/>
      <c r="I38" s="54" t="s">
        <v>15</v>
      </c>
      <c r="J38" s="51">
        <v>2.1455615521299229</v>
      </c>
      <c r="K38" s="51">
        <v>2.2591059097932318</v>
      </c>
      <c r="L38" s="50">
        <f t="shared" si="0"/>
        <v>-1.3859341811496062E-2</v>
      </c>
      <c r="M38" s="50">
        <f t="shared" si="0"/>
        <v>-0.2253414572444451</v>
      </c>
      <c r="N38" s="49"/>
      <c r="O38" s="49"/>
      <c r="P38" s="49"/>
      <c r="Q38" s="49"/>
    </row>
    <row r="39" spans="1:17">
      <c r="A39" s="49"/>
      <c r="B39" s="49"/>
      <c r="C39" s="49"/>
      <c r="D39" s="49"/>
      <c r="E39" s="49"/>
      <c r="F39" s="49"/>
      <c r="G39" s="49"/>
      <c r="H39" s="49"/>
      <c r="I39" s="54" t="s">
        <v>16</v>
      </c>
      <c r="J39" s="51">
        <v>2.4670987131526441</v>
      </c>
      <c r="K39" s="51">
        <v>2.6941767250031687</v>
      </c>
      <c r="L39" s="50">
        <f t="shared" si="0"/>
        <v>0.1498615412377835</v>
      </c>
      <c r="M39" s="50">
        <f t="shared" si="0"/>
        <v>0.19258539996903346</v>
      </c>
      <c r="N39" s="49"/>
      <c r="O39" s="49"/>
      <c r="P39" s="49"/>
      <c r="Q39" s="49"/>
    </row>
    <row r="40" spans="1:17">
      <c r="A40" s="49"/>
      <c r="B40" s="49"/>
      <c r="C40" s="49"/>
      <c r="D40" s="49"/>
      <c r="E40" s="49"/>
      <c r="F40" s="49"/>
      <c r="G40" s="49"/>
      <c r="H40" s="49"/>
      <c r="I40" s="49"/>
      <c r="J40" s="55"/>
      <c r="K40" s="55"/>
      <c r="L40" s="49"/>
      <c r="M40" s="49"/>
      <c r="N40" s="49"/>
      <c r="O40" s="49"/>
      <c r="P40" s="49"/>
      <c r="Q40" s="49"/>
    </row>
    <row r="41" spans="1:17">
      <c r="A41" s="49"/>
      <c r="B41" s="49"/>
      <c r="C41" s="49"/>
      <c r="D41" s="49"/>
      <c r="E41" s="49"/>
      <c r="F41" s="49"/>
      <c r="G41" s="49"/>
      <c r="H41" s="49"/>
      <c r="I41" s="52" t="s">
        <v>123</v>
      </c>
      <c r="J41" s="50">
        <f>J19/J15-1</f>
        <v>-0.47660000960224602</v>
      </c>
      <c r="K41" s="50">
        <f>K21/K14-1</f>
        <v>-0.26888484535568913</v>
      </c>
      <c r="L41" s="50">
        <f>CORREL(L4:L38,L5:L39)</f>
        <v>4.6797748641987371E-3</v>
      </c>
      <c r="M41" s="50">
        <f>CORREL(M4:M38,M5:M39)</f>
        <v>0.24900491472252503</v>
      </c>
      <c r="N41" s="49" t="s">
        <v>124</v>
      </c>
      <c r="O41" s="49"/>
      <c r="P41" s="49"/>
      <c r="Q41" s="49"/>
    </row>
    <row r="42" spans="1:17">
      <c r="A42" s="49"/>
      <c r="B42" s="49"/>
      <c r="C42" s="49"/>
      <c r="D42" s="49"/>
      <c r="E42" s="49"/>
      <c r="F42" s="49"/>
      <c r="G42" s="49"/>
      <c r="H42" s="49"/>
      <c r="I42" s="52" t="s">
        <v>125</v>
      </c>
      <c r="J42" s="50">
        <f>J38/J35-1</f>
        <v>-0.23182782977624516</v>
      </c>
      <c r="K42" s="50">
        <f>K38/K35-1</f>
        <v>-0.34929718446590952</v>
      </c>
      <c r="L42" s="49"/>
      <c r="M42" s="49"/>
      <c r="N42" s="49"/>
      <c r="O42" s="49"/>
      <c r="P42" s="49"/>
      <c r="Q42" s="49"/>
    </row>
    <row r="43" spans="1:17">
      <c r="A43" s="49"/>
      <c r="B43" s="49"/>
      <c r="C43" s="49"/>
      <c r="D43" s="49"/>
      <c r="E43" s="49"/>
      <c r="F43" s="49"/>
      <c r="G43" s="49"/>
      <c r="H43" s="49"/>
      <c r="I43" s="49"/>
      <c r="J43" s="51"/>
      <c r="K43" s="51"/>
      <c r="L43" s="49"/>
      <c r="M43" s="49"/>
      <c r="N43" s="49"/>
      <c r="O43" s="49"/>
      <c r="P43" s="49"/>
      <c r="Q43" s="49"/>
    </row>
    <row r="44" spans="1:17">
      <c r="A44" s="49"/>
      <c r="B44" s="49"/>
      <c r="C44" s="49"/>
      <c r="D44" s="49"/>
      <c r="E44" s="49"/>
      <c r="F44" s="49"/>
      <c r="G44" s="49"/>
      <c r="H44" s="49"/>
      <c r="I44" s="49"/>
      <c r="J44" s="51"/>
      <c r="K44" s="51"/>
      <c r="L44" s="49"/>
      <c r="M44" s="49"/>
      <c r="N44" s="49"/>
      <c r="O44" s="49"/>
      <c r="P44" s="49"/>
      <c r="Q44" s="49"/>
    </row>
    <row r="45" spans="1:17">
      <c r="A45" s="49"/>
      <c r="B45" s="49"/>
      <c r="C45" s="49"/>
      <c r="D45" s="49"/>
      <c r="E45" s="49"/>
      <c r="F45" s="49"/>
      <c r="G45" s="49"/>
      <c r="H45" s="49"/>
      <c r="I45" s="49"/>
      <c r="J45" s="51"/>
      <c r="K45" s="51"/>
      <c r="L45" s="49"/>
      <c r="M45" s="49"/>
      <c r="N45" s="49"/>
      <c r="O45" s="49"/>
      <c r="P45" s="49"/>
      <c r="Q45" s="49"/>
    </row>
    <row r="46" spans="1:17">
      <c r="A46" s="49"/>
      <c r="B46" s="49"/>
      <c r="C46" s="49"/>
      <c r="D46" s="49"/>
      <c r="E46" s="49"/>
      <c r="F46" s="49"/>
      <c r="G46" s="49"/>
      <c r="H46" s="49"/>
      <c r="I46" s="49"/>
      <c r="J46" s="51"/>
      <c r="K46" s="51"/>
      <c r="L46" s="49"/>
      <c r="M46" s="49"/>
      <c r="N46" s="49"/>
      <c r="O46" s="49"/>
      <c r="P46" s="49"/>
      <c r="Q46" s="49"/>
    </row>
    <row r="47" spans="1:17">
      <c r="A47" s="49"/>
      <c r="B47" s="49"/>
      <c r="C47" s="49"/>
      <c r="D47" s="49"/>
      <c r="E47" s="49"/>
      <c r="F47" s="49"/>
      <c r="G47" s="49"/>
      <c r="H47" s="49"/>
      <c r="I47" s="49"/>
      <c r="J47" s="51"/>
      <c r="K47" s="51"/>
      <c r="L47" s="49"/>
      <c r="M47" s="49"/>
      <c r="N47" s="49"/>
      <c r="O47" s="49"/>
      <c r="P47" s="49"/>
      <c r="Q47" s="49"/>
    </row>
    <row r="48" spans="1:17">
      <c r="A48" s="49"/>
      <c r="B48" s="49"/>
      <c r="C48" s="49"/>
      <c r="D48" s="49"/>
      <c r="E48" s="49"/>
      <c r="F48" s="49"/>
      <c r="G48" s="49"/>
      <c r="H48" s="49"/>
      <c r="I48" s="49"/>
      <c r="J48" s="51"/>
      <c r="K48" s="51"/>
      <c r="L48" s="49"/>
      <c r="M48" s="49"/>
      <c r="N48" s="49"/>
      <c r="O48" s="49"/>
      <c r="P48" s="49"/>
      <c r="Q48" s="49"/>
    </row>
    <row r="49" spans="1:17">
      <c r="A49" s="49"/>
      <c r="B49" s="49"/>
      <c r="C49" s="49"/>
      <c r="D49" s="49"/>
      <c r="E49" s="49"/>
      <c r="F49" s="49"/>
      <c r="G49" s="49"/>
      <c r="H49" s="49"/>
      <c r="I49" s="49"/>
      <c r="J49" s="51"/>
      <c r="K49" s="51"/>
      <c r="L49" s="49"/>
      <c r="M49" s="49"/>
      <c r="N49" s="49"/>
      <c r="O49" s="49"/>
      <c r="P49" s="49"/>
      <c r="Q49" s="49"/>
    </row>
    <row r="50" spans="1:17">
      <c r="A50" s="49"/>
      <c r="B50" s="49"/>
      <c r="C50" s="49"/>
      <c r="D50" s="49"/>
      <c r="E50" s="49"/>
      <c r="F50" s="49"/>
      <c r="G50" s="49"/>
      <c r="H50" s="49"/>
      <c r="I50" s="49"/>
      <c r="J50" s="51"/>
      <c r="K50" s="51"/>
      <c r="L50" s="49"/>
      <c r="M50" s="49"/>
      <c r="N50" s="49"/>
      <c r="O50" s="49"/>
      <c r="P50" s="49"/>
      <c r="Q50" s="49"/>
    </row>
    <row r="51" spans="1:17">
      <c r="A51" s="49"/>
      <c r="B51" s="49"/>
      <c r="C51" s="49"/>
      <c r="D51" s="49"/>
      <c r="E51" s="49"/>
      <c r="F51" s="49"/>
      <c r="G51" s="49"/>
      <c r="H51" s="49"/>
      <c r="I51" s="49"/>
      <c r="J51" s="51"/>
      <c r="K51" s="51"/>
      <c r="L51" s="49"/>
      <c r="M51" s="49"/>
      <c r="N51" s="49"/>
      <c r="O51" s="49"/>
      <c r="P51" s="49"/>
      <c r="Q51" s="49"/>
    </row>
    <row r="52" spans="1:17">
      <c r="A52" s="49"/>
      <c r="B52" s="49"/>
      <c r="C52" s="49"/>
      <c r="D52" s="49"/>
      <c r="E52" s="49"/>
      <c r="F52" s="49"/>
      <c r="G52" s="49"/>
      <c r="H52" s="49"/>
      <c r="I52" s="49"/>
      <c r="J52" s="51"/>
      <c r="K52" s="51"/>
      <c r="L52" s="49"/>
      <c r="M52" s="49"/>
      <c r="N52" s="49"/>
      <c r="O52" s="49"/>
      <c r="P52" s="49"/>
      <c r="Q52" s="49"/>
    </row>
    <row r="53" spans="1:17">
      <c r="A53" s="49"/>
      <c r="B53" s="49"/>
      <c r="C53" s="49"/>
      <c r="D53" s="49"/>
      <c r="E53" s="49"/>
      <c r="F53" s="49"/>
      <c r="G53" s="49"/>
      <c r="H53" s="49"/>
      <c r="I53" s="49"/>
      <c r="J53" s="51"/>
      <c r="K53" s="51"/>
      <c r="L53" s="49"/>
      <c r="M53" s="49"/>
      <c r="N53" s="49"/>
      <c r="O53" s="49"/>
      <c r="P53" s="49"/>
      <c r="Q53" s="49"/>
    </row>
    <row r="54" spans="1:17">
      <c r="A54" s="49"/>
      <c r="B54" s="49"/>
      <c r="C54" s="49"/>
      <c r="D54" s="49"/>
      <c r="E54" s="49"/>
      <c r="F54" s="49"/>
      <c r="G54" s="49"/>
      <c r="H54" s="49"/>
      <c r="I54" s="49"/>
      <c r="J54" s="51"/>
      <c r="K54" s="51"/>
      <c r="L54" s="49"/>
      <c r="M54" s="49"/>
      <c r="N54" s="49"/>
      <c r="O54" s="49"/>
      <c r="P54" s="49"/>
      <c r="Q54" s="49"/>
    </row>
    <row r="55" spans="1:17">
      <c r="A55" s="49"/>
      <c r="B55" s="49"/>
      <c r="C55" s="49"/>
      <c r="D55" s="49"/>
      <c r="E55" s="49"/>
      <c r="F55" s="49"/>
      <c r="G55" s="49"/>
      <c r="H55" s="49"/>
      <c r="I55" s="49"/>
      <c r="J55" s="51"/>
      <c r="K55" s="51"/>
      <c r="L55" s="49"/>
      <c r="M55" s="49"/>
      <c r="N55" s="49"/>
      <c r="O55" s="49"/>
      <c r="P55" s="49"/>
      <c r="Q55" s="49"/>
    </row>
    <row r="56" spans="1:17">
      <c r="A56" s="49"/>
      <c r="B56" s="49"/>
      <c r="C56" s="49"/>
      <c r="D56" s="49"/>
      <c r="E56" s="49"/>
      <c r="F56" s="49"/>
      <c r="G56" s="49"/>
      <c r="H56" s="49"/>
      <c r="I56" s="49"/>
      <c r="J56" s="51"/>
      <c r="K56" s="51"/>
      <c r="L56" s="49"/>
      <c r="M56" s="49"/>
      <c r="N56" s="49"/>
      <c r="O56" s="49"/>
      <c r="P56" s="49"/>
      <c r="Q56" s="49"/>
    </row>
    <row r="57" spans="1:17">
      <c r="A57" s="49"/>
      <c r="B57" s="49"/>
      <c r="C57" s="49"/>
      <c r="D57" s="49"/>
      <c r="E57" s="49"/>
      <c r="F57" s="49"/>
      <c r="G57" s="49"/>
      <c r="H57" s="49"/>
      <c r="I57" s="49"/>
      <c r="J57" s="51"/>
      <c r="K57" s="51"/>
      <c r="L57" s="49"/>
      <c r="M57" s="49"/>
      <c r="N57" s="49"/>
      <c r="O57" s="49"/>
      <c r="P57" s="49"/>
      <c r="Q57" s="49"/>
    </row>
    <row r="58" spans="1:17">
      <c r="A58" s="49"/>
      <c r="B58" s="49"/>
      <c r="C58" s="49"/>
      <c r="D58" s="49"/>
      <c r="E58" s="49"/>
      <c r="F58" s="49"/>
      <c r="G58" s="49"/>
      <c r="H58" s="49"/>
      <c r="I58" s="49"/>
      <c r="J58" s="51"/>
      <c r="K58" s="51"/>
      <c r="L58" s="49"/>
      <c r="M58" s="49"/>
      <c r="N58" s="49"/>
      <c r="O58" s="49"/>
      <c r="P58" s="49"/>
      <c r="Q58" s="49"/>
    </row>
    <row r="59" spans="1:17">
      <c r="A59" s="49"/>
      <c r="B59" s="49"/>
      <c r="C59" s="49"/>
      <c r="D59" s="49"/>
      <c r="E59" s="49"/>
      <c r="F59" s="49"/>
      <c r="G59" s="49"/>
      <c r="H59" s="49"/>
      <c r="I59" s="49"/>
      <c r="J59" s="51"/>
      <c r="K59" s="51"/>
      <c r="L59" s="49"/>
      <c r="M59" s="49"/>
      <c r="N59" s="49"/>
      <c r="O59" s="49"/>
      <c r="P59" s="49"/>
      <c r="Q59" s="49"/>
    </row>
    <row r="60" spans="1:17">
      <c r="A60" s="49"/>
      <c r="B60" s="49"/>
      <c r="C60" s="49"/>
      <c r="D60" s="49"/>
      <c r="E60" s="49"/>
      <c r="F60" s="49"/>
      <c r="G60" s="49"/>
      <c r="H60" s="49"/>
      <c r="I60" s="49"/>
      <c r="J60" s="51"/>
      <c r="K60" s="51"/>
      <c r="L60" s="49"/>
      <c r="M60" s="49"/>
      <c r="N60" s="49"/>
      <c r="O60" s="49"/>
      <c r="P60" s="49"/>
      <c r="Q60" s="49"/>
    </row>
    <row r="61" spans="1:17">
      <c r="A61" s="49"/>
      <c r="B61" s="49"/>
      <c r="C61" s="49"/>
      <c r="D61" s="49"/>
      <c r="E61" s="49"/>
      <c r="F61" s="49"/>
      <c r="G61" s="49"/>
      <c r="H61" s="49"/>
      <c r="I61" s="49"/>
      <c r="J61" s="51"/>
      <c r="K61" s="51"/>
      <c r="L61" s="49"/>
      <c r="M61" s="49"/>
      <c r="N61" s="49"/>
      <c r="O61" s="49"/>
      <c r="P61" s="49"/>
      <c r="Q61" s="49"/>
    </row>
    <row r="62" spans="1:17">
      <c r="A62" s="49"/>
      <c r="B62" s="49"/>
      <c r="C62" s="49"/>
      <c r="D62" s="49"/>
      <c r="E62" s="49"/>
      <c r="F62" s="49"/>
      <c r="G62" s="49"/>
      <c r="H62" s="49"/>
      <c r="I62" s="49"/>
      <c r="J62" s="51"/>
      <c r="K62" s="51"/>
      <c r="L62" s="49"/>
      <c r="M62" s="49"/>
      <c r="N62" s="49"/>
      <c r="O62" s="49"/>
      <c r="P62" s="49"/>
      <c r="Q62" s="49"/>
    </row>
    <row r="63" spans="1:17">
      <c r="A63" s="49"/>
      <c r="B63" s="49"/>
      <c r="C63" s="49"/>
      <c r="D63" s="49"/>
      <c r="E63" s="49"/>
      <c r="F63" s="49"/>
      <c r="G63" s="49"/>
      <c r="H63" s="49"/>
      <c r="I63" s="49"/>
      <c r="J63" s="51"/>
      <c r="K63" s="51"/>
      <c r="L63" s="49"/>
      <c r="M63" s="49"/>
      <c r="N63" s="49"/>
      <c r="O63" s="49"/>
      <c r="P63" s="49"/>
      <c r="Q63" s="49"/>
    </row>
    <row r="64" spans="1:17">
      <c r="A64" s="49"/>
      <c r="B64" s="49"/>
      <c r="C64" s="49"/>
      <c r="D64" s="49"/>
      <c r="E64" s="49"/>
      <c r="F64" s="49"/>
      <c r="G64" s="49"/>
      <c r="H64" s="49"/>
      <c r="I64" s="49"/>
      <c r="J64" s="51"/>
      <c r="K64" s="51"/>
      <c r="L64" s="49"/>
      <c r="M64" s="49"/>
      <c r="N64" s="49"/>
      <c r="O64" s="49"/>
      <c r="P64" s="49"/>
      <c r="Q64" s="49"/>
    </row>
    <row r="65" spans="1:17">
      <c r="A65" s="49"/>
      <c r="B65" s="49"/>
      <c r="C65" s="49"/>
      <c r="D65" s="49"/>
      <c r="E65" s="49"/>
      <c r="F65" s="49"/>
      <c r="G65" s="49"/>
      <c r="H65" s="49"/>
      <c r="I65" s="49"/>
      <c r="J65" s="51"/>
      <c r="K65" s="51"/>
      <c r="L65" s="49"/>
      <c r="M65" s="49"/>
      <c r="N65" s="49"/>
      <c r="O65" s="49"/>
      <c r="P65" s="49"/>
      <c r="Q65" s="49"/>
    </row>
    <row r="66" spans="1:17">
      <c r="A66" s="49"/>
      <c r="B66" s="49"/>
      <c r="C66" s="49"/>
      <c r="D66" s="49"/>
      <c r="E66" s="49"/>
      <c r="F66" s="49"/>
      <c r="G66" s="49"/>
      <c r="H66" s="49"/>
      <c r="I66" s="49"/>
      <c r="J66" s="51"/>
      <c r="K66" s="51"/>
      <c r="L66" s="49"/>
      <c r="M66" s="49"/>
      <c r="N66" s="49"/>
      <c r="O66" s="49"/>
      <c r="P66" s="49"/>
      <c r="Q66" s="49"/>
    </row>
    <row r="67" spans="1:17">
      <c r="A67" s="49"/>
      <c r="B67" s="49"/>
      <c r="C67" s="49"/>
      <c r="D67" s="49"/>
      <c r="E67" s="49"/>
      <c r="F67" s="49"/>
      <c r="G67" s="49"/>
      <c r="H67" s="49"/>
      <c r="I67" s="49"/>
      <c r="J67" s="51"/>
      <c r="K67" s="51"/>
      <c r="L67" s="49"/>
      <c r="M67" s="49"/>
      <c r="N67" s="49"/>
      <c r="O67" s="49"/>
      <c r="P67" s="49"/>
      <c r="Q67" s="49"/>
    </row>
    <row r="68" spans="1:17">
      <c r="A68" s="49"/>
      <c r="B68" s="49"/>
      <c r="C68" s="49"/>
      <c r="D68" s="49"/>
      <c r="E68" s="49"/>
      <c r="F68" s="49"/>
      <c r="G68" s="49"/>
      <c r="H68" s="49"/>
      <c r="I68" s="49"/>
      <c r="J68" s="51"/>
      <c r="K68" s="51"/>
      <c r="L68" s="49"/>
      <c r="M68" s="49"/>
      <c r="N68" s="49"/>
      <c r="O68" s="49"/>
      <c r="P68" s="49"/>
      <c r="Q68" s="49"/>
    </row>
    <row r="69" spans="1:17">
      <c r="A69" s="49"/>
      <c r="B69" s="49"/>
      <c r="C69" s="49"/>
      <c r="D69" s="49"/>
      <c r="E69" s="49"/>
      <c r="F69" s="49"/>
      <c r="G69" s="49"/>
      <c r="H69" s="49"/>
      <c r="I69" s="49"/>
      <c r="J69" s="51"/>
      <c r="K69" s="51"/>
      <c r="L69" s="49"/>
      <c r="M69" s="49"/>
      <c r="N69" s="49"/>
      <c r="O69" s="49"/>
      <c r="P69" s="49"/>
      <c r="Q69" s="49"/>
    </row>
    <row r="70" spans="1:17">
      <c r="A70" s="49"/>
      <c r="B70" s="49"/>
      <c r="C70" s="49"/>
      <c r="D70" s="49"/>
      <c r="E70" s="49"/>
      <c r="F70" s="49"/>
      <c r="G70" s="49"/>
      <c r="H70" s="49"/>
      <c r="I70" s="49"/>
      <c r="J70" s="51"/>
      <c r="K70" s="51"/>
      <c r="L70" s="49"/>
      <c r="M70" s="49"/>
      <c r="N70" s="49"/>
      <c r="O70" s="49"/>
      <c r="P70" s="49"/>
      <c r="Q70" s="49"/>
    </row>
    <row r="71" spans="1:17">
      <c r="A71" s="49"/>
      <c r="B71" s="49"/>
      <c r="C71" s="49"/>
      <c r="D71" s="49"/>
      <c r="E71" s="49"/>
      <c r="F71" s="49"/>
      <c r="G71" s="49"/>
      <c r="H71" s="49"/>
      <c r="I71" s="49"/>
      <c r="J71" s="51"/>
      <c r="K71" s="51"/>
      <c r="L71" s="49"/>
      <c r="M71" s="49"/>
      <c r="N71" s="49"/>
      <c r="O71" s="49"/>
      <c r="P71" s="49"/>
      <c r="Q71" s="49"/>
    </row>
    <row r="72" spans="1:17">
      <c r="A72" s="49"/>
      <c r="B72" s="49"/>
      <c r="C72" s="49"/>
      <c r="D72" s="49"/>
      <c r="E72" s="49"/>
      <c r="F72" s="49"/>
      <c r="G72" s="49"/>
      <c r="H72" s="49"/>
      <c r="I72" s="49"/>
      <c r="J72" s="51"/>
      <c r="K72" s="51"/>
      <c r="L72" s="49"/>
      <c r="M72" s="49"/>
      <c r="N72" s="49"/>
      <c r="O72" s="49"/>
      <c r="P72" s="49"/>
      <c r="Q72" s="49"/>
    </row>
    <row r="73" spans="1:17">
      <c r="A73" s="49"/>
      <c r="B73" s="49"/>
      <c r="C73" s="49"/>
      <c r="D73" s="49"/>
      <c r="E73" s="49"/>
      <c r="F73" s="49"/>
      <c r="G73" s="49"/>
      <c r="H73" s="49"/>
      <c r="I73" s="49"/>
      <c r="J73" s="51"/>
      <c r="K73" s="51"/>
      <c r="L73" s="49"/>
      <c r="M73" s="49"/>
      <c r="N73" s="49"/>
      <c r="O73" s="49"/>
      <c r="P73" s="49"/>
      <c r="Q73" s="49"/>
    </row>
    <row r="74" spans="1:17">
      <c r="A74" s="49"/>
      <c r="B74" s="49"/>
      <c r="C74" s="49"/>
      <c r="D74" s="49"/>
      <c r="E74" s="49"/>
      <c r="F74" s="49"/>
      <c r="G74" s="49"/>
      <c r="H74" s="49"/>
      <c r="I74" s="49"/>
      <c r="J74" s="51"/>
      <c r="K74" s="51"/>
      <c r="L74" s="49"/>
      <c r="M74" s="49"/>
      <c r="N74" s="49"/>
      <c r="O74" s="49"/>
      <c r="P74" s="49"/>
      <c r="Q74" s="49"/>
    </row>
    <row r="75" spans="1:17">
      <c r="A75" s="49"/>
      <c r="B75" s="49"/>
      <c r="C75" s="49"/>
      <c r="D75" s="49"/>
      <c r="E75" s="49"/>
      <c r="F75" s="49"/>
      <c r="G75" s="49"/>
      <c r="H75" s="49"/>
      <c r="I75" s="49"/>
      <c r="J75" s="51"/>
      <c r="K75" s="51"/>
      <c r="L75" s="49"/>
      <c r="M75" s="49"/>
      <c r="N75" s="49"/>
      <c r="O75" s="49"/>
      <c r="P75" s="49"/>
      <c r="Q75" s="49"/>
    </row>
    <row r="76" spans="1:17">
      <c r="A76" s="49"/>
      <c r="B76" s="49"/>
      <c r="C76" s="49"/>
      <c r="D76" s="49"/>
      <c r="E76" s="49"/>
      <c r="F76" s="49"/>
      <c r="G76" s="49"/>
      <c r="H76" s="49"/>
      <c r="I76" s="49"/>
      <c r="J76" s="51"/>
      <c r="K76" s="51"/>
      <c r="L76" s="49"/>
      <c r="M76" s="49"/>
      <c r="N76" s="49"/>
      <c r="O76" s="49"/>
      <c r="P76" s="49"/>
      <c r="Q76" s="49"/>
    </row>
    <row r="77" spans="1:17">
      <c r="A77" s="49"/>
      <c r="B77" s="49"/>
      <c r="C77" s="49"/>
      <c r="D77" s="49"/>
      <c r="E77" s="49"/>
      <c r="F77" s="49"/>
      <c r="G77" s="49"/>
      <c r="H77" s="49"/>
      <c r="I77" s="49"/>
      <c r="J77" s="51"/>
      <c r="K77" s="51"/>
      <c r="L77" s="49"/>
      <c r="M77" s="49"/>
      <c r="N77" s="49"/>
      <c r="O77" s="49"/>
      <c r="P77" s="49"/>
      <c r="Q77" s="49"/>
    </row>
    <row r="78" spans="1:17">
      <c r="A78" s="49"/>
      <c r="B78" s="49"/>
      <c r="C78" s="49"/>
      <c r="D78" s="49"/>
      <c r="E78" s="49"/>
      <c r="F78" s="49"/>
      <c r="G78" s="49"/>
      <c r="H78" s="49"/>
      <c r="I78" s="49"/>
      <c r="J78" s="51"/>
      <c r="K78" s="51"/>
      <c r="L78" s="49"/>
      <c r="M78" s="49"/>
      <c r="N78" s="49"/>
      <c r="O78" s="49"/>
      <c r="P78" s="49"/>
      <c r="Q78" s="49"/>
    </row>
    <row r="79" spans="1:17">
      <c r="A79" s="49"/>
      <c r="B79" s="49"/>
      <c r="C79" s="49"/>
      <c r="D79" s="49"/>
      <c r="E79" s="49"/>
      <c r="F79" s="49"/>
      <c r="G79" s="49"/>
      <c r="H79" s="49"/>
      <c r="I79" s="49"/>
      <c r="J79" s="51"/>
      <c r="K79" s="51"/>
      <c r="L79" s="49"/>
      <c r="M79" s="49"/>
      <c r="N79" s="49"/>
      <c r="O79" s="49"/>
      <c r="P79" s="49"/>
      <c r="Q79" s="49"/>
    </row>
    <row r="80" spans="1:17">
      <c r="A80" s="49"/>
      <c r="B80" s="49"/>
      <c r="C80" s="49"/>
      <c r="D80" s="49"/>
      <c r="E80" s="49"/>
      <c r="F80" s="49"/>
      <c r="G80" s="49"/>
      <c r="H80" s="49"/>
      <c r="I80" s="49"/>
      <c r="J80" s="51"/>
      <c r="K80" s="51"/>
      <c r="L80" s="49"/>
      <c r="M80" s="49"/>
      <c r="N80" s="49"/>
      <c r="O80" s="49"/>
      <c r="P80" s="49"/>
      <c r="Q80" s="49"/>
    </row>
    <row r="81" spans="1:17">
      <c r="A81" s="49"/>
      <c r="B81" s="49"/>
      <c r="C81" s="49"/>
      <c r="D81" s="49"/>
      <c r="E81" s="49"/>
      <c r="F81" s="49"/>
      <c r="G81" s="49"/>
      <c r="H81" s="49"/>
      <c r="I81" s="49"/>
      <c r="J81" s="51"/>
      <c r="K81" s="51"/>
      <c r="L81" s="49"/>
      <c r="M81" s="49"/>
      <c r="N81" s="49"/>
      <c r="O81" s="49"/>
      <c r="P81" s="49"/>
      <c r="Q81" s="49"/>
    </row>
    <row r="82" spans="1:17">
      <c r="A82" s="49"/>
      <c r="B82" s="49"/>
      <c r="C82" s="49"/>
      <c r="D82" s="49"/>
      <c r="E82" s="49"/>
      <c r="F82" s="49"/>
      <c r="G82" s="49"/>
      <c r="H82" s="49"/>
      <c r="I82" s="49"/>
      <c r="J82" s="51"/>
      <c r="K82" s="51"/>
      <c r="L82" s="49"/>
      <c r="M82" s="49"/>
      <c r="N82" s="49"/>
      <c r="O82" s="49"/>
      <c r="P82" s="49"/>
      <c r="Q82" s="49"/>
    </row>
    <row r="83" spans="1:17">
      <c r="A83" s="49"/>
      <c r="B83" s="49"/>
      <c r="C83" s="49"/>
      <c r="D83" s="49"/>
      <c r="E83" s="49"/>
      <c r="F83" s="49"/>
      <c r="G83" s="49"/>
      <c r="H83" s="49"/>
      <c r="I83" s="49"/>
      <c r="J83" s="51"/>
      <c r="K83" s="51"/>
      <c r="L83" s="49"/>
      <c r="M83" s="49"/>
      <c r="N83" s="49"/>
      <c r="O83" s="49"/>
      <c r="P83" s="49"/>
      <c r="Q83" s="49"/>
    </row>
    <row r="84" spans="1:17">
      <c r="A84" s="49"/>
      <c r="B84" s="49"/>
      <c r="C84" s="49"/>
      <c r="D84" s="49"/>
      <c r="E84" s="49"/>
      <c r="F84" s="49"/>
      <c r="G84" s="49"/>
      <c r="H84" s="49"/>
      <c r="I84" s="49"/>
      <c r="J84" s="51"/>
      <c r="K84" s="51"/>
      <c r="L84" s="49"/>
      <c r="M84" s="49"/>
      <c r="N84" s="49"/>
      <c r="O84" s="49"/>
      <c r="P84" s="49"/>
      <c r="Q84" s="49"/>
    </row>
    <row r="85" spans="1:17">
      <c r="A85" s="49"/>
      <c r="B85" s="49"/>
      <c r="C85" s="49"/>
      <c r="D85" s="49"/>
      <c r="E85" s="49"/>
      <c r="F85" s="49"/>
      <c r="G85" s="49"/>
      <c r="H85" s="49"/>
      <c r="I85" s="49"/>
      <c r="J85" s="51"/>
      <c r="K85" s="51"/>
      <c r="L85" s="49"/>
      <c r="M85" s="49"/>
      <c r="N85" s="49"/>
      <c r="O85" s="49"/>
      <c r="P85" s="49"/>
      <c r="Q85" s="49"/>
    </row>
    <row r="86" spans="1:17">
      <c r="A86" s="49"/>
      <c r="B86" s="49"/>
      <c r="C86" s="49"/>
      <c r="D86" s="49"/>
      <c r="E86" s="49"/>
      <c r="F86" s="49"/>
      <c r="G86" s="49"/>
      <c r="H86" s="49"/>
      <c r="I86" s="49"/>
      <c r="J86" s="51"/>
      <c r="K86" s="51"/>
      <c r="L86" s="49"/>
      <c r="M86" s="49"/>
      <c r="N86" s="49"/>
      <c r="O86" s="49"/>
      <c r="P86" s="49"/>
      <c r="Q86" s="49"/>
    </row>
    <row r="87" spans="1:17">
      <c r="A87" s="49"/>
      <c r="B87" s="49"/>
      <c r="C87" s="49"/>
      <c r="D87" s="49"/>
      <c r="E87" s="49"/>
      <c r="F87" s="49"/>
      <c r="G87" s="49"/>
      <c r="H87" s="49"/>
      <c r="I87" s="49"/>
      <c r="J87" s="51"/>
      <c r="K87" s="51"/>
      <c r="L87" s="49"/>
      <c r="M87" s="49"/>
      <c r="N87" s="49"/>
      <c r="O87" s="49"/>
      <c r="P87" s="49"/>
      <c r="Q87" s="49"/>
    </row>
    <row r="88" spans="1:17">
      <c r="A88" s="49"/>
      <c r="B88" s="49"/>
      <c r="C88" s="49"/>
      <c r="D88" s="49"/>
      <c r="E88" s="49"/>
      <c r="F88" s="49"/>
      <c r="G88" s="49"/>
      <c r="H88" s="49"/>
      <c r="I88" s="49"/>
      <c r="J88" s="51"/>
      <c r="K88" s="51"/>
      <c r="L88" s="49"/>
      <c r="M88" s="49"/>
      <c r="N88" s="49"/>
      <c r="O88" s="49"/>
      <c r="P88" s="49"/>
      <c r="Q88" s="49"/>
    </row>
    <row r="89" spans="1:17">
      <c r="A89" s="49"/>
      <c r="B89" s="49"/>
      <c r="C89" s="49"/>
      <c r="D89" s="49"/>
      <c r="E89" s="49"/>
      <c r="F89" s="49"/>
      <c r="G89" s="49"/>
      <c r="H89" s="49"/>
      <c r="I89" s="49"/>
      <c r="J89" s="51"/>
      <c r="K89" s="51"/>
      <c r="L89" s="49"/>
      <c r="M89" s="49"/>
      <c r="N89" s="49"/>
      <c r="O89" s="49"/>
      <c r="P89" s="49"/>
      <c r="Q89" s="49"/>
    </row>
    <row r="90" spans="1:17">
      <c r="A90" s="49"/>
      <c r="B90" s="49"/>
      <c r="C90" s="49"/>
      <c r="D90" s="49"/>
      <c r="E90" s="49"/>
      <c r="F90" s="49"/>
      <c r="G90" s="49"/>
      <c r="H90" s="49"/>
      <c r="I90" s="49"/>
      <c r="J90" s="51"/>
      <c r="K90" s="51"/>
      <c r="L90" s="49"/>
      <c r="M90" s="49"/>
      <c r="N90" s="49"/>
      <c r="O90" s="49"/>
      <c r="P90" s="49"/>
      <c r="Q90" s="49"/>
    </row>
    <row r="91" spans="1:17">
      <c r="A91" s="49"/>
      <c r="B91" s="49"/>
      <c r="C91" s="49"/>
      <c r="D91" s="49"/>
      <c r="E91" s="49"/>
      <c r="F91" s="49"/>
      <c r="G91" s="49"/>
      <c r="H91" s="49"/>
      <c r="I91" s="49"/>
      <c r="J91" s="51"/>
      <c r="K91" s="51"/>
      <c r="L91" s="49"/>
      <c r="M91" s="49"/>
      <c r="N91" s="49"/>
      <c r="O91" s="49"/>
      <c r="P91" s="49"/>
      <c r="Q91" s="49"/>
    </row>
    <row r="92" spans="1:17">
      <c r="A92" s="49"/>
      <c r="B92" s="49"/>
      <c r="C92" s="49"/>
      <c r="D92" s="49"/>
      <c r="E92" s="49"/>
      <c r="F92" s="49"/>
      <c r="G92" s="49"/>
      <c r="H92" s="49"/>
      <c r="I92" s="49"/>
      <c r="J92" s="51"/>
      <c r="K92" s="51"/>
      <c r="L92" s="49"/>
      <c r="M92" s="49"/>
      <c r="N92" s="49"/>
      <c r="O92" s="49"/>
      <c r="P92" s="49"/>
      <c r="Q92" s="49"/>
    </row>
    <row r="93" spans="1:17">
      <c r="A93" s="49"/>
      <c r="B93" s="49"/>
      <c r="C93" s="49"/>
      <c r="D93" s="49"/>
      <c r="E93" s="49"/>
      <c r="F93" s="49"/>
      <c r="G93" s="49"/>
      <c r="H93" s="49"/>
      <c r="I93" s="49"/>
      <c r="J93" s="51"/>
      <c r="K93" s="51"/>
      <c r="L93" s="49"/>
      <c r="M93" s="49"/>
      <c r="N93" s="49"/>
      <c r="O93" s="49"/>
      <c r="P93" s="49"/>
      <c r="Q93" s="49"/>
    </row>
    <row r="94" spans="1:17">
      <c r="A94" s="49"/>
      <c r="B94" s="49"/>
      <c r="C94" s="49"/>
      <c r="D94" s="49"/>
      <c r="E94" s="49"/>
      <c r="F94" s="49"/>
      <c r="G94" s="49"/>
      <c r="H94" s="49"/>
      <c r="I94" s="49"/>
      <c r="J94" s="51"/>
      <c r="K94" s="51"/>
      <c r="L94" s="49"/>
      <c r="M94" s="49"/>
      <c r="N94" s="49"/>
      <c r="O94" s="49"/>
      <c r="P94" s="49"/>
      <c r="Q94" s="49"/>
    </row>
    <row r="95" spans="1:17">
      <c r="A95" s="49"/>
      <c r="B95" s="49"/>
      <c r="C95" s="49"/>
      <c r="D95" s="49"/>
      <c r="E95" s="49"/>
      <c r="F95" s="49"/>
      <c r="G95" s="49"/>
      <c r="H95" s="49"/>
      <c r="I95" s="49"/>
      <c r="J95" s="51"/>
      <c r="K95" s="51"/>
      <c r="L95" s="49"/>
      <c r="M95" s="49"/>
      <c r="N95" s="49"/>
      <c r="O95" s="49"/>
      <c r="P95" s="49"/>
      <c r="Q95" s="49"/>
    </row>
    <row r="96" spans="1:17">
      <c r="A96" s="49"/>
      <c r="B96" s="49"/>
      <c r="C96" s="49"/>
      <c r="D96" s="49"/>
      <c r="E96" s="49"/>
      <c r="F96" s="49"/>
      <c r="G96" s="49"/>
      <c r="H96" s="49"/>
      <c r="I96" s="49"/>
      <c r="J96" s="51"/>
      <c r="K96" s="51"/>
      <c r="L96" s="49"/>
      <c r="M96" s="49"/>
      <c r="N96" s="49"/>
      <c r="O96" s="49"/>
      <c r="P96" s="49"/>
      <c r="Q96" s="49"/>
    </row>
    <row r="97" spans="1:17">
      <c r="A97" s="49"/>
      <c r="B97" s="49"/>
      <c r="C97" s="49"/>
      <c r="D97" s="49"/>
      <c r="E97" s="49"/>
      <c r="F97" s="49"/>
      <c r="G97" s="49"/>
      <c r="H97" s="49"/>
      <c r="I97" s="49"/>
      <c r="J97" s="51"/>
      <c r="K97" s="51"/>
      <c r="L97" s="49"/>
      <c r="M97" s="49"/>
      <c r="N97" s="49"/>
      <c r="O97" s="49"/>
      <c r="P97" s="49"/>
      <c r="Q97" s="49"/>
    </row>
    <row r="98" spans="1:17">
      <c r="A98" s="49"/>
      <c r="B98" s="49"/>
      <c r="C98" s="49"/>
      <c r="D98" s="49"/>
      <c r="E98" s="49"/>
      <c r="F98" s="49"/>
      <c r="G98" s="49"/>
      <c r="H98" s="49"/>
      <c r="I98" s="49"/>
      <c r="J98" s="51"/>
      <c r="K98" s="51"/>
      <c r="L98" s="49"/>
      <c r="M98" s="49"/>
      <c r="N98" s="49"/>
      <c r="O98" s="49"/>
      <c r="P98" s="49"/>
      <c r="Q98" s="49"/>
    </row>
    <row r="99" spans="1:17">
      <c r="A99" s="49"/>
      <c r="B99" s="49"/>
      <c r="C99" s="49"/>
      <c r="D99" s="49"/>
      <c r="E99" s="49"/>
      <c r="F99" s="49"/>
      <c r="G99" s="49"/>
      <c r="H99" s="49"/>
      <c r="I99" s="49"/>
      <c r="J99" s="51"/>
      <c r="K99" s="51"/>
      <c r="L99" s="49"/>
      <c r="M99" s="49"/>
      <c r="N99" s="49"/>
      <c r="O99" s="49"/>
      <c r="P99" s="49"/>
      <c r="Q99" s="49"/>
    </row>
    <row r="100" spans="1:17">
      <c r="A100" s="49"/>
      <c r="B100" s="49"/>
      <c r="C100" s="49"/>
      <c r="D100" s="49"/>
      <c r="E100" s="49"/>
      <c r="F100" s="49"/>
      <c r="G100" s="49"/>
      <c r="H100" s="49"/>
      <c r="I100" s="49"/>
      <c r="J100" s="51"/>
      <c r="K100" s="51"/>
      <c r="L100" s="49"/>
      <c r="M100" s="49"/>
      <c r="N100" s="49"/>
      <c r="O100" s="49"/>
      <c r="P100" s="49"/>
      <c r="Q100" s="49"/>
    </row>
    <row r="101" spans="1:17">
      <c r="A101" s="49"/>
      <c r="B101" s="49"/>
      <c r="C101" s="49"/>
      <c r="D101" s="49"/>
      <c r="E101" s="49"/>
      <c r="F101" s="49"/>
      <c r="G101" s="49"/>
      <c r="H101" s="49"/>
      <c r="I101" s="49"/>
      <c r="J101" s="51"/>
      <c r="K101" s="51"/>
      <c r="L101" s="49"/>
      <c r="M101" s="49"/>
      <c r="N101" s="49"/>
      <c r="O101" s="49"/>
      <c r="P101" s="49"/>
      <c r="Q101" s="49"/>
    </row>
    <row r="102" spans="1:17">
      <c r="A102" s="49"/>
      <c r="B102" s="49"/>
      <c r="C102" s="49"/>
      <c r="D102" s="49"/>
      <c r="E102" s="49"/>
      <c r="F102" s="49"/>
      <c r="G102" s="49"/>
      <c r="H102" s="49"/>
      <c r="I102" s="49"/>
      <c r="J102" s="51"/>
      <c r="K102" s="51"/>
      <c r="L102" s="49"/>
      <c r="M102" s="49"/>
      <c r="N102" s="49"/>
      <c r="O102" s="49"/>
      <c r="P102" s="49"/>
      <c r="Q102" s="49"/>
    </row>
    <row r="103" spans="1:17">
      <c r="A103" s="49"/>
      <c r="B103" s="49"/>
      <c r="C103" s="49"/>
      <c r="D103" s="49"/>
      <c r="E103" s="49"/>
      <c r="F103" s="49"/>
      <c r="G103" s="49"/>
      <c r="H103" s="49"/>
      <c r="I103" s="49"/>
      <c r="J103" s="51"/>
      <c r="K103" s="51"/>
      <c r="L103" s="49"/>
      <c r="M103" s="49"/>
      <c r="N103" s="49"/>
      <c r="O103" s="49"/>
      <c r="P103" s="49"/>
      <c r="Q103" s="49"/>
    </row>
    <row r="104" spans="1:17">
      <c r="A104" s="49"/>
      <c r="B104" s="49"/>
      <c r="C104" s="49"/>
      <c r="D104" s="49"/>
      <c r="E104" s="49"/>
      <c r="F104" s="49"/>
      <c r="G104" s="49"/>
      <c r="H104" s="49"/>
      <c r="I104" s="49"/>
      <c r="J104" s="51"/>
      <c r="K104" s="51"/>
      <c r="L104" s="49"/>
      <c r="M104" s="49"/>
      <c r="N104" s="49"/>
      <c r="O104" s="49"/>
      <c r="P104" s="49"/>
      <c r="Q104" s="49"/>
    </row>
    <row r="105" spans="1:17">
      <c r="A105" s="49"/>
      <c r="B105" s="49"/>
      <c r="C105" s="49"/>
      <c r="D105" s="49"/>
      <c r="E105" s="49"/>
      <c r="F105" s="49"/>
      <c r="G105" s="49"/>
      <c r="H105" s="49"/>
      <c r="I105" s="49"/>
      <c r="J105" s="51"/>
      <c r="K105" s="51"/>
      <c r="L105" s="49"/>
      <c r="M105" s="49"/>
      <c r="N105" s="49"/>
      <c r="O105" s="49"/>
      <c r="P105" s="49"/>
      <c r="Q105" s="49"/>
    </row>
    <row r="106" spans="1:17">
      <c r="A106" s="49"/>
      <c r="B106" s="49"/>
      <c r="C106" s="49"/>
      <c r="D106" s="49"/>
      <c r="E106" s="49"/>
      <c r="F106" s="49"/>
      <c r="G106" s="49"/>
      <c r="H106" s="49"/>
      <c r="I106" s="49"/>
      <c r="J106" s="51"/>
      <c r="K106" s="51"/>
      <c r="L106" s="49"/>
      <c r="M106" s="49"/>
      <c r="N106" s="49"/>
      <c r="O106" s="49"/>
      <c r="P106" s="49"/>
      <c r="Q106" s="49"/>
    </row>
    <row r="107" spans="1:17">
      <c r="A107" s="49"/>
      <c r="B107" s="49"/>
      <c r="C107" s="49"/>
      <c r="D107" s="49"/>
      <c r="E107" s="49"/>
      <c r="F107" s="49"/>
      <c r="G107" s="49"/>
      <c r="H107" s="49"/>
      <c r="I107" s="49"/>
      <c r="J107" s="51"/>
      <c r="K107" s="51"/>
      <c r="L107" s="49"/>
      <c r="M107" s="49"/>
      <c r="N107" s="49"/>
      <c r="O107" s="49"/>
      <c r="P107" s="49"/>
      <c r="Q107" s="49"/>
    </row>
    <row r="108" spans="1:17">
      <c r="A108" s="49"/>
      <c r="B108" s="49"/>
      <c r="C108" s="49"/>
      <c r="D108" s="49"/>
      <c r="E108" s="49"/>
      <c r="F108" s="49"/>
      <c r="G108" s="49"/>
      <c r="H108" s="49"/>
      <c r="I108" s="49"/>
      <c r="J108" s="51"/>
      <c r="K108" s="51"/>
      <c r="L108" s="49"/>
      <c r="M108" s="49"/>
      <c r="N108" s="49"/>
      <c r="O108" s="49"/>
      <c r="P108" s="49"/>
      <c r="Q108" s="49"/>
    </row>
    <row r="109" spans="1:17">
      <c r="A109" s="49"/>
      <c r="B109" s="49"/>
      <c r="C109" s="49"/>
      <c r="D109" s="49"/>
      <c r="E109" s="49"/>
      <c r="F109" s="49"/>
      <c r="G109" s="49"/>
      <c r="H109" s="49"/>
      <c r="I109" s="49"/>
      <c r="J109" s="51"/>
      <c r="K109" s="51"/>
      <c r="L109" s="49"/>
      <c r="M109" s="49"/>
      <c r="N109" s="49"/>
      <c r="O109" s="49"/>
      <c r="P109" s="49"/>
      <c r="Q109" s="4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18"/>
  <sheetViews>
    <sheetView zoomScaleNormal="100" workbookViewId="0"/>
  </sheetViews>
  <sheetFormatPr defaultColWidth="9.140625" defaultRowHeight="12.75"/>
  <cols>
    <col min="1" max="1" width="9.140625" style="1"/>
    <col min="2" max="8" width="9.140625" style="2"/>
    <col min="9" max="9" width="9.140625" style="1"/>
    <col min="10" max="10" width="9.140625" style="2"/>
    <col min="11" max="11" width="9.140625" style="1"/>
    <col min="12" max="12" width="9.140625" style="2"/>
    <col min="13" max="16384" width="9.140625" style="3"/>
  </cols>
  <sheetData>
    <row r="2" spans="1:12">
      <c r="A2" s="6"/>
      <c r="B2" s="7" t="str">
        <f>HistData!D4</f>
        <v>CPI</v>
      </c>
      <c r="C2" s="7" t="s">
        <v>115</v>
      </c>
      <c r="D2" s="7" t="s">
        <v>1</v>
      </c>
      <c r="E2" s="7" t="s">
        <v>114</v>
      </c>
      <c r="F2" s="7" t="s">
        <v>2</v>
      </c>
      <c r="G2" s="7" t="s">
        <v>3</v>
      </c>
      <c r="H2" s="7" t="s">
        <v>4</v>
      </c>
      <c r="I2" s="6"/>
      <c r="J2" s="8"/>
      <c r="K2" s="6"/>
      <c r="L2" s="7"/>
    </row>
    <row r="3" spans="1:12">
      <c r="A3" s="1">
        <f>HistData!A5-1900</f>
        <v>69</v>
      </c>
      <c r="B3" s="2">
        <f>HistData!D5</f>
        <v>1</v>
      </c>
      <c r="C3" s="2">
        <f>HistData!F5</f>
        <v>1</v>
      </c>
      <c r="D3" s="2">
        <f>HistData!J5</f>
        <v>1</v>
      </c>
      <c r="E3" s="2">
        <f>HistData!R5</f>
        <v>1</v>
      </c>
      <c r="F3" s="2">
        <f>HistData!AM5</f>
        <v>1</v>
      </c>
      <c r="G3" s="2">
        <f>1</f>
        <v>1</v>
      </c>
      <c r="H3" s="2">
        <f>1</f>
        <v>1</v>
      </c>
    </row>
    <row r="4" spans="1:12">
      <c r="A4" s="1">
        <f>HistData!A6-1900</f>
        <v>70</v>
      </c>
      <c r="B4" s="2">
        <f>HistData!D6</f>
        <v>1.0534459424634</v>
      </c>
      <c r="C4" s="2">
        <f>HistData!F6</f>
        <v>1.0653000026941299</v>
      </c>
      <c r="D4" s="2">
        <f>HistData!J6</f>
        <v>1.0401000008000001</v>
      </c>
      <c r="E4" s="2">
        <f>HistData!R6</f>
        <v>1.1211000010000001</v>
      </c>
      <c r="F4" s="2">
        <f>HistData!AM6</f>
        <v>1.2055</v>
      </c>
      <c r="G4" s="2">
        <f>EXP(($A4-$A$3)*(LN(D$31/D$3)/($A$31-$A$3)))</f>
        <v>1.1297476184030166</v>
      </c>
      <c r="H4" s="2">
        <f>EXP(($A4-$A$3)*(LN(F$31/F$3)/($A$31-$A$3)))</f>
        <v>1.1000166311267907</v>
      </c>
    </row>
    <row r="5" spans="1:12">
      <c r="A5" s="1">
        <f>HistData!A7-1900</f>
        <v>71</v>
      </c>
      <c r="B5" s="2">
        <f>HistData!D7</f>
        <v>1.0882601148842335</v>
      </c>
      <c r="C5" s="2">
        <f>HistData!F7</f>
        <v>1.1120666747236567</v>
      </c>
      <c r="D5" s="2">
        <f>HistData!J7</f>
        <v>1.18893830404982</v>
      </c>
      <c r="E5" s="2">
        <f>HistData!R7</f>
        <v>1.2694215359530301</v>
      </c>
      <c r="F5" s="2">
        <f>HistData!AM7</f>
        <v>1.39946495</v>
      </c>
      <c r="G5" s="2">
        <f t="shared" ref="G5:G31" si="0">EXP(($A5-$A$3)*(LN(D$31/D$3)/($A$31-$A$3)))</f>
        <v>1.2763296812872884</v>
      </c>
      <c r="H5" s="2">
        <f t="shared" ref="H5:H31" si="1">EXP(($A5-$A$3)*(LN(F$31/F$3)/($A$31-$A$3)))</f>
        <v>1.210036588755534</v>
      </c>
    </row>
    <row r="6" spans="1:12">
      <c r="A6" s="1">
        <f>HistData!A8-1900</f>
        <v>72</v>
      </c>
      <c r="B6" s="2">
        <f>HistData!D8</f>
        <v>1.1257699530499796</v>
      </c>
      <c r="C6" s="2">
        <f>HistData!F8</f>
        <v>1.1544949213496962</v>
      </c>
      <c r="D6" s="2">
        <f>HistData!J8</f>
        <v>1.4145511940016868</v>
      </c>
      <c r="E6" s="2">
        <f>HistData!R8</f>
        <v>1.3416913859702471</v>
      </c>
      <c r="F6" s="2">
        <f>HistData!AM8</f>
        <v>1.4330521088000001</v>
      </c>
      <c r="G6" s="2">
        <f t="shared" si="0"/>
        <v>1.4419304177313954</v>
      </c>
      <c r="H6" s="2">
        <f t="shared" si="1"/>
        <v>1.3310603719030163</v>
      </c>
    </row>
    <row r="7" spans="1:12">
      <c r="A7" s="1">
        <f>HistData!A9-1900</f>
        <v>73</v>
      </c>
      <c r="B7" s="2">
        <f>HistData!D9</f>
        <v>1.2245300332838585</v>
      </c>
      <c r="C7" s="2">
        <f>HistData!F9</f>
        <v>1.234438670255591</v>
      </c>
      <c r="D7" s="2">
        <f>HistData!J9</f>
        <v>1.2071538392239154</v>
      </c>
      <c r="E7" s="2">
        <f>HistData!R9</f>
        <v>1.3267837039039259</v>
      </c>
      <c r="F7" s="2">
        <f>HistData!AM9</f>
        <v>1.5216147291238402</v>
      </c>
      <c r="G7" s="2">
        <f t="shared" si="0"/>
        <v>1.6290174553349108</v>
      </c>
      <c r="H7" s="2">
        <f t="shared" si="1"/>
        <v>1.4641885461271293</v>
      </c>
    </row>
    <row r="8" spans="1:12">
      <c r="A8" s="1">
        <f>HistData!A10-1900</f>
        <v>74</v>
      </c>
      <c r="B8" s="2">
        <f>HistData!D10</f>
        <v>1.3740945778683047</v>
      </c>
      <c r="C8" s="2">
        <f>HistData!F10</f>
        <v>1.3335867834236863</v>
      </c>
      <c r="D8" s="2">
        <f>HistData!J10</f>
        <v>0.88764935617742258</v>
      </c>
      <c r="E8" s="2">
        <f>HistData!R10</f>
        <v>1.3844699518997949</v>
      </c>
      <c r="F8" s="2">
        <f>HistData!AM10</f>
        <v>1.4539028736778294</v>
      </c>
      <c r="G8" s="2">
        <f t="shared" si="0"/>
        <v>1.8403785905015584</v>
      </c>
      <c r="H8" s="2">
        <f t="shared" si="1"/>
        <v>1.6106317518451985</v>
      </c>
    </row>
    <row r="9" spans="1:12">
      <c r="A9" s="1">
        <f>HistData!A11-1900</f>
        <v>75</v>
      </c>
      <c r="B9" s="2">
        <f>HistData!D11</f>
        <v>1.4704806177118304</v>
      </c>
      <c r="C9" s="2">
        <f>HistData!F11</f>
        <v>1.4108508535951867</v>
      </c>
      <c r="D9" s="2">
        <f>HistData!J11</f>
        <v>1.2178766953955935</v>
      </c>
      <c r="E9" s="2">
        <f>HistData!R11</f>
        <v>1.5118334095535368</v>
      </c>
      <c r="F9" s="2">
        <f>HistData!AM11</f>
        <v>1.5328497997185355</v>
      </c>
      <c r="G9" s="2">
        <f t="shared" si="0"/>
        <v>2.0791633295790364</v>
      </c>
      <c r="H9" s="2">
        <f t="shared" si="1"/>
        <v>1.7717217136505963</v>
      </c>
    </row>
    <row r="10" spans="1:12">
      <c r="A10" s="1">
        <f>HistData!A12-1900</f>
        <v>76</v>
      </c>
      <c r="B10" s="2">
        <f>HistData!D12</f>
        <v>1.5412270213408501</v>
      </c>
      <c r="C10" s="2">
        <f>HistData!F12</f>
        <v>1.4823089531757829</v>
      </c>
      <c r="D10" s="2">
        <f>HistData!J12</f>
        <v>1.5082596327202511</v>
      </c>
      <c r="E10" s="2">
        <f>HistData!R12</f>
        <v>1.7652640046816503</v>
      </c>
      <c r="F10" s="2">
        <f>HistData!AM12</f>
        <v>1.9169819595280004</v>
      </c>
      <c r="G10" s="2">
        <f t="shared" si="0"/>
        <v>2.348929819862803</v>
      </c>
      <c r="H10" s="2">
        <f t="shared" si="1"/>
        <v>1.9489233507441137</v>
      </c>
    </row>
    <row r="11" spans="1:12">
      <c r="A11" s="1">
        <f>HistData!A13-1900</f>
        <v>77</v>
      </c>
      <c r="B11" s="2">
        <f>HistData!D13</f>
        <v>1.6456847985112704</v>
      </c>
      <c r="C11" s="2">
        <f>HistData!F13</f>
        <v>1.5582331839802539</v>
      </c>
      <c r="D11" s="2">
        <f>HistData!J13</f>
        <v>1.3999154943502834</v>
      </c>
      <c r="E11" s="2">
        <f>HistData!R13</f>
        <v>1.7532730430195904</v>
      </c>
      <c r="F11" s="2">
        <f>HistData!AM13</f>
        <v>2.1136643085755735</v>
      </c>
      <c r="G11" s="2">
        <f t="shared" si="0"/>
        <v>2.6536978697858284</v>
      </c>
      <c r="H11" s="2">
        <f t="shared" si="1"/>
        <v>2.1438480986098765</v>
      </c>
    </row>
    <row r="12" spans="1:12">
      <c r="A12" s="1">
        <f>HistData!A14-1900</f>
        <v>78</v>
      </c>
      <c r="B12" s="2">
        <f>HistData!D14</f>
        <v>1.7942465130956482</v>
      </c>
      <c r="C12" s="2">
        <f>HistData!F14</f>
        <v>1.6701271550364238</v>
      </c>
      <c r="D12" s="2">
        <f>HistData!J14</f>
        <v>1.4917525350578638</v>
      </c>
      <c r="E12" s="2">
        <f>HistData!R14</f>
        <v>1.7326295008695012</v>
      </c>
      <c r="F12" s="2">
        <f>HistData!AM14</f>
        <v>2.5577451798073012</v>
      </c>
      <c r="G12" s="2">
        <f t="shared" si="0"/>
        <v>2.9980088483516987</v>
      </c>
      <c r="H12" s="2">
        <f t="shared" si="1"/>
        <v>2.3582685630804123</v>
      </c>
    </row>
    <row r="13" spans="1:12">
      <c r="A13" s="1">
        <f>HistData!A15-1900</f>
        <v>79</v>
      </c>
      <c r="B13" s="2">
        <f>HistData!D15</f>
        <v>2.0330060131978618</v>
      </c>
      <c r="C13" s="2">
        <f>HistData!F15</f>
        <v>1.8434233917385658</v>
      </c>
      <c r="D13" s="2">
        <f>HistData!J15</f>
        <v>1.7668245748314486</v>
      </c>
      <c r="E13" s="2">
        <f>HistData!R15</f>
        <v>1.7112485072309869</v>
      </c>
      <c r="F13" s="2">
        <f>HistData!AM15</f>
        <v>3.2172562675840224</v>
      </c>
      <c r="G13" s="2">
        <f t="shared" si="0"/>
        <v>3.3869933563765029</v>
      </c>
      <c r="H13" s="2">
        <f t="shared" si="1"/>
        <v>2.5941346400519327</v>
      </c>
    </row>
    <row r="14" spans="1:12">
      <c r="A14" s="1">
        <f>HistData!A16-1900</f>
        <v>80</v>
      </c>
      <c r="B14" s="2">
        <f>HistData!D16</f>
        <v>2.2850320350119167</v>
      </c>
      <c r="C14" s="2">
        <f>HistData!F16</f>
        <v>2.0505414415586483</v>
      </c>
      <c r="D14" s="2">
        <f>HistData!J16</f>
        <v>2.3396188114244834</v>
      </c>
      <c r="E14" s="2">
        <f>HistData!R16</f>
        <v>1.6437118499042094</v>
      </c>
      <c r="F14" s="2">
        <f>HistData!AM16</f>
        <v>3.7621100436407104</v>
      </c>
      <c r="G14" s="2">
        <f t="shared" si="0"/>
        <v>3.826447677913194</v>
      </c>
      <c r="H14" s="2">
        <f t="shared" si="1"/>
        <v>2.8535912474392373</v>
      </c>
    </row>
    <row r="15" spans="1:12">
      <c r="A15" s="1">
        <f>HistData!A17-1900</f>
        <v>81</v>
      </c>
      <c r="B15" s="2">
        <f>HistData!D17</f>
        <v>2.4893061008291628</v>
      </c>
      <c r="C15" s="2">
        <f>HistData!F17</f>
        <v>2.352152764685524</v>
      </c>
      <c r="D15" s="2">
        <f>HistData!J17</f>
        <v>2.224771264470593</v>
      </c>
      <c r="E15" s="2">
        <f>HistData!R17</f>
        <v>1.6742478571887427</v>
      </c>
      <c r="F15" s="2">
        <f>HistData!AM17</f>
        <v>4.5893122654159217</v>
      </c>
      <c r="G15" s="2">
        <f t="shared" si="0"/>
        <v>4.3229201510661843</v>
      </c>
      <c r="H15" s="2">
        <f t="shared" si="1"/>
        <v>3.1389978306210056</v>
      </c>
    </row>
    <row r="16" spans="1:12">
      <c r="A16" s="1">
        <f>HistData!A18-1900</f>
        <v>82</v>
      </c>
      <c r="B16" s="2">
        <f>HistData!D18</f>
        <v>2.5856889994253889</v>
      </c>
      <c r="C16" s="2">
        <f>HistData!F18</f>
        <v>2.6001422414403681</v>
      </c>
      <c r="D16" s="2">
        <f>HistData!J18</f>
        <v>2.7010820552405135</v>
      </c>
      <c r="E16" s="2">
        <f>HistData!R18</f>
        <v>2.3499967814811806</v>
      </c>
      <c r="F16" s="2">
        <f>HistData!AM18</f>
        <v>4.522615429890509</v>
      </c>
      <c r="G16" s="2">
        <f t="shared" si="0"/>
        <v>4.8838087452134316</v>
      </c>
      <c r="H16" s="2">
        <f t="shared" si="1"/>
        <v>3.4529498187540235</v>
      </c>
    </row>
    <row r="17" spans="1:8">
      <c r="A17" s="1">
        <f>HistData!A19-1900</f>
        <v>83</v>
      </c>
      <c r="B17" s="2">
        <f>HistData!D19</f>
        <v>2.6838471841423379</v>
      </c>
      <c r="C17" s="2">
        <f>HistData!F19</f>
        <v>2.8289111351400944</v>
      </c>
      <c r="D17" s="2">
        <f>HistData!J19</f>
        <v>3.3091986341005044</v>
      </c>
      <c r="E17" s="2">
        <f>HistData!R19</f>
        <v>2.3653129775554889</v>
      </c>
      <c r="F17" s="2">
        <f>HistData!AM19</f>
        <v>5.2207705785668441</v>
      </c>
      <c r="G17" s="2">
        <f t="shared" si="0"/>
        <v>5.5174712986406993</v>
      </c>
      <c r="H17" s="2">
        <f t="shared" si="1"/>
        <v>3.7983022270756632</v>
      </c>
    </row>
    <row r="18" spans="1:8">
      <c r="A18" s="1">
        <f>HistData!A20-1900</f>
        <v>84</v>
      </c>
      <c r="B18" s="2">
        <f>HistData!D20</f>
        <v>2.7899635390812212</v>
      </c>
      <c r="C18" s="2">
        <f>HistData!F20</f>
        <v>3.1075415502609491</v>
      </c>
      <c r="D18" s="2">
        <f>HistData!J20</f>
        <v>3.5165636907375157</v>
      </c>
      <c r="E18" s="2">
        <f>HistData!R20</f>
        <v>2.7313909578091136</v>
      </c>
      <c r="F18" s="2">
        <f>HistData!AM20</f>
        <v>6.0307410286351146</v>
      </c>
      <c r="G18" s="2">
        <f t="shared" si="0"/>
        <v>6.2333500592463293</v>
      </c>
      <c r="H18" s="2">
        <f t="shared" si="1"/>
        <v>4.1781956198291583</v>
      </c>
    </row>
    <row r="19" spans="1:8">
      <c r="A19" s="1">
        <f>HistData!A21-1900</f>
        <v>85</v>
      </c>
      <c r="B19" s="2">
        <f>HistData!D21</f>
        <v>2.8951639405317557</v>
      </c>
      <c r="C19" s="2">
        <f>HistData!F21</f>
        <v>3.3475461575347003</v>
      </c>
      <c r="D19" s="2">
        <f>HistData!J21</f>
        <v>4.6474215195547668</v>
      </c>
      <c r="E19" s="2">
        <f>HistData!R21</f>
        <v>3.577215522733717</v>
      </c>
      <c r="F19" s="2">
        <f>HistData!AM21</f>
        <v>7.1081108969686078</v>
      </c>
      <c r="G19" s="2">
        <f t="shared" si="0"/>
        <v>7.0421123841058444</v>
      </c>
      <c r="H19" s="2">
        <f t="shared" si="1"/>
        <v>4.5960846699131839</v>
      </c>
    </row>
    <row r="20" spans="1:8">
      <c r="A20" s="1">
        <f>HistData!A22-1900</f>
        <v>86</v>
      </c>
      <c r="B20" s="2">
        <f>HistData!D22</f>
        <v>2.9278750791323045</v>
      </c>
      <c r="C20" s="2">
        <f>HistData!F22</f>
        <v>3.5538364904796889</v>
      </c>
      <c r="D20" s="2">
        <f>HistData!J22</f>
        <v>5.5058247507988947</v>
      </c>
      <c r="E20" s="2">
        <f>HistData!R22</f>
        <v>4.4547366852549679</v>
      </c>
      <c r="F20" s="2">
        <f>HistData!AM22</f>
        <v>7.435651958509939</v>
      </c>
      <c r="G20" s="2">
        <f t="shared" si="0"/>
        <v>7.9558096944699672</v>
      </c>
      <c r="H20" s="2">
        <f t="shared" si="1"/>
        <v>5.0557695749713876</v>
      </c>
    </row>
    <row r="21" spans="1:8">
      <c r="A21" s="1">
        <f>HistData!A23-1900</f>
        <v>87</v>
      </c>
      <c r="B21" s="2">
        <f>HistData!D23</f>
        <v>3.0569802231581549</v>
      </c>
      <c r="C21" s="2">
        <f>HistData!F23</f>
        <v>3.7480748236980075</v>
      </c>
      <c r="D21" s="2">
        <f>HistData!J23</f>
        <v>5.7938211198295706</v>
      </c>
      <c r="E21" s="2">
        <f>HistData!R23</f>
        <v>4.3338321342948189</v>
      </c>
      <c r="F21" s="2">
        <f>HistData!AM23</f>
        <v>7.1748722715885576</v>
      </c>
      <c r="G21" s="2">
        <f t="shared" si="0"/>
        <v>8.98805705479508</v>
      </c>
      <c r="H21" s="2">
        <f t="shared" si="1"/>
        <v>5.5614306156133528</v>
      </c>
    </row>
    <row r="22" spans="1:8">
      <c r="A22" s="1">
        <f>HistData!A24-1900</f>
        <v>88</v>
      </c>
      <c r="B22" s="2">
        <f>HistData!D24</f>
        <v>3.1920805122711284</v>
      </c>
      <c r="C22" s="2">
        <f>HistData!F24</f>
        <v>3.9859953475488799</v>
      </c>
      <c r="D22" s="2">
        <f>HistData!J24</f>
        <v>6.7677214668408725</v>
      </c>
      <c r="E22" s="2">
        <f>HistData!R24</f>
        <v>4.7530439777534017</v>
      </c>
      <c r="F22" s="2">
        <f>HistData!AM24</f>
        <v>7.589323440371067</v>
      </c>
      <c r="G22" s="2">
        <f t="shared" si="0"/>
        <v>10.154236051725173</v>
      </c>
      <c r="H22" s="2">
        <f t="shared" si="1"/>
        <v>6.1176661700323942</v>
      </c>
    </row>
    <row r="23" spans="1:8">
      <c r="A23" s="1">
        <f>HistData!A25-1900</f>
        <v>89</v>
      </c>
      <c r="B23" s="2">
        <f>HistData!D25</f>
        <v>3.3404260536969126</v>
      </c>
      <c r="C23" s="2">
        <f>HistData!F25</f>
        <v>4.3196401447586226</v>
      </c>
      <c r="D23" s="2">
        <f>HistData!J25</f>
        <v>8.8989341298664328</v>
      </c>
      <c r="E23" s="2">
        <f>HistData!R25</f>
        <v>5.6140404845535832</v>
      </c>
      <c r="F23" s="2">
        <f>HistData!AM25</f>
        <v>7.7268655872865075</v>
      </c>
      <c r="G23" s="2">
        <f t="shared" si="0"/>
        <v>11.471723996138566</v>
      </c>
      <c r="H23" s="2">
        <f t="shared" si="1"/>
        <v>6.7295345307173715</v>
      </c>
    </row>
    <row r="24" spans="1:8">
      <c r="A24" s="1">
        <f>HistData!A26-1900</f>
        <v>90</v>
      </c>
      <c r="B24" s="2">
        <f>HistData!D26</f>
        <v>3.5444016457749465</v>
      </c>
      <c r="C24" s="2">
        <f>HistData!F26</f>
        <v>4.6571539238724364</v>
      </c>
      <c r="D24" s="2">
        <f>HistData!J26</f>
        <v>8.6166001774801568</v>
      </c>
      <c r="E24" s="2">
        <f>HistData!R26</f>
        <v>5.9611291333549161</v>
      </c>
      <c r="F24" s="2">
        <f>HistData!AM26</f>
        <v>8.1633312552644028</v>
      </c>
      <c r="G24" s="2">
        <f t="shared" si="0"/>
        <v>12.960152863614281</v>
      </c>
      <c r="H24" s="2">
        <f t="shared" si="1"/>
        <v>7.402599903531133</v>
      </c>
    </row>
    <row r="25" spans="1:8">
      <c r="A25" s="1">
        <f>HistData!A27-1900</f>
        <v>91</v>
      </c>
      <c r="B25" s="2">
        <f>HistData!D27</f>
        <v>3.6530125650844938</v>
      </c>
      <c r="C25" s="2">
        <f>HistData!F27</f>
        <v>4.9177342733622433</v>
      </c>
      <c r="D25" s="2">
        <f>HistData!J27</f>
        <v>11.248926599506998</v>
      </c>
      <c r="E25" s="2">
        <f>HistData!R27</f>
        <v>7.1115894996623892</v>
      </c>
      <c r="F25" s="2">
        <f>HistData!AM27</f>
        <v>7.8495482148877027</v>
      </c>
      <c r="G25" s="2">
        <f t="shared" si="0"/>
        <v>14.641701831807275</v>
      </c>
      <c r="H25" s="2">
        <f t="shared" si="1"/>
        <v>8.1429830074618224</v>
      </c>
    </row>
    <row r="26" spans="1:8">
      <c r="A26" s="1">
        <f>HistData!A28-1900</f>
        <v>92</v>
      </c>
      <c r="B26" s="2">
        <f>HistData!D28</f>
        <v>3.7589741956196709</v>
      </c>
      <c r="C26" s="2">
        <f>HistData!F28</f>
        <v>5.0901651359660773</v>
      </c>
      <c r="D26" s="2">
        <f>HistData!J28</f>
        <v>12.111742376246394</v>
      </c>
      <c r="E26" s="2">
        <f>HistData!R28</f>
        <v>7.6843478837151844</v>
      </c>
      <c r="F26" s="2">
        <f>HistData!AM28</f>
        <v>7.5172835581496944</v>
      </c>
      <c r="G26" s="2">
        <f t="shared" si="0"/>
        <v>16.54142777385135</v>
      </c>
      <c r="H26" s="2">
        <f t="shared" si="1"/>
        <v>8.9574167351908542</v>
      </c>
    </row>
    <row r="27" spans="1:8">
      <c r="A27" s="1">
        <f>HistData!A29-1900</f>
        <v>93</v>
      </c>
      <c r="B27" s="2">
        <f>HistData!D29</f>
        <v>3.8622867016739031</v>
      </c>
      <c r="C27" s="2">
        <f>HistData!F29</f>
        <v>5.2376244718813547</v>
      </c>
      <c r="D27" s="2">
        <f>HistData!J29</f>
        <v>13.321680857109586</v>
      </c>
      <c r="E27" s="2">
        <f>HistData!R29</f>
        <v>9.0860063369851662</v>
      </c>
      <c r="F27" s="2">
        <f>HistData!AM29</f>
        <v>8.7119879593968346</v>
      </c>
      <c r="G27" s="2">
        <f t="shared" si="0"/>
        <v>18.687638632494082</v>
      </c>
      <c r="H27" s="2">
        <f t="shared" si="1"/>
        <v>9.8533073806433791</v>
      </c>
    </row>
    <row r="28" spans="1:8">
      <c r="A28" s="1">
        <f>HistData!A30-1900</f>
        <v>94</v>
      </c>
      <c r="B28" s="2">
        <f>HistData!D30</f>
        <v>3.9655989842396981</v>
      </c>
      <c r="C28" s="2">
        <f>HistData!F30</f>
        <v>5.4420730524303602</v>
      </c>
      <c r="D28" s="2">
        <f>HistData!J30</f>
        <v>13.49583459619077</v>
      </c>
      <c r="E28" s="2">
        <f>HistData!R30</f>
        <v>8.3799883109143085</v>
      </c>
      <c r="F28" s="2">
        <f>HistData!AM30</f>
        <v>9.3128046452911963</v>
      </c>
      <c r="G28" s="2">
        <f t="shared" si="0"/>
        <v>21.112315238636395</v>
      </c>
      <c r="H28" s="2">
        <f t="shared" si="1"/>
        <v>10.838801990312072</v>
      </c>
    </row>
    <row r="29" spans="1:8">
      <c r="A29" s="1">
        <f>HistData!A31-1900</f>
        <v>95</v>
      </c>
      <c r="B29" s="2">
        <f>HistData!D31</f>
        <v>4.0662621514873152</v>
      </c>
      <c r="C29" s="2">
        <f>HistData!F31</f>
        <v>5.7465814656757859</v>
      </c>
      <c r="D29" s="2">
        <f>HistData!J31</f>
        <v>18.547262510229675</v>
      </c>
      <c r="E29" s="2">
        <f>HistData!R31</f>
        <v>11.033792087968036</v>
      </c>
      <c r="F29" s="2">
        <f>HistData!AM31</f>
        <v>10.307494944363109</v>
      </c>
      <c r="G29" s="2">
        <f t="shared" si="0"/>
        <v>23.851587859823187</v>
      </c>
      <c r="H29" s="2">
        <f t="shared" si="1"/>
        <v>11.922862450833444</v>
      </c>
    </row>
    <row r="30" spans="1:8">
      <c r="A30" s="1">
        <f>HistData!A32-1900</f>
        <v>96</v>
      </c>
      <c r="B30" s="2">
        <f>HistData!D32</f>
        <v>4.2013627180473874</v>
      </c>
      <c r="C30" s="2">
        <f>HistData!F32</f>
        <v>6.0458098709561767</v>
      </c>
      <c r="D30" s="2">
        <f>HistData!J32</f>
        <v>22.826891200096906</v>
      </c>
      <c r="E30" s="2">
        <f>HistData!R32</f>
        <v>10.931028853365159</v>
      </c>
      <c r="F30" s="2">
        <f>HistData!AM32</f>
        <v>11.718979772211851</v>
      </c>
      <c r="G30" s="2">
        <f t="shared" si="0"/>
        <v>26.946274579765547</v>
      </c>
      <c r="H30" s="2">
        <f t="shared" si="1"/>
        <v>13.115346986553917</v>
      </c>
    </row>
    <row r="31" spans="1:8">
      <c r="A31" s="1">
        <f>HistData!A33-1900</f>
        <v>97</v>
      </c>
      <c r="B31" s="2">
        <f>HistData!D33</f>
        <v>4.2728865478242781</v>
      </c>
      <c r="C31" s="2">
        <f>HistData!F33</f>
        <v>6.3635501197359154</v>
      </c>
      <c r="D31" s="2">
        <f>HistData!J33</f>
        <v>30.442489531323879</v>
      </c>
      <c r="E31" s="2">
        <f>HistData!R33</f>
        <v>12.664049908330606</v>
      </c>
      <c r="F31" s="2">
        <f>HistData!AM33</f>
        <v>14.427099808207942</v>
      </c>
      <c r="G31" s="2">
        <f t="shared" si="0"/>
        <v>30.442489531323883</v>
      </c>
      <c r="H31" s="2">
        <f t="shared" si="1"/>
        <v>14.427099808207943</v>
      </c>
    </row>
    <row r="32" spans="1:8">
      <c r="A32" s="1">
        <f>HistData!A34-1900</f>
        <v>98</v>
      </c>
      <c r="B32" s="2">
        <f>HistData!D34</f>
        <v>4.341761349969909</v>
      </c>
      <c r="C32" s="2">
        <f>HistData!F34</f>
        <v>6.6725580895743084</v>
      </c>
      <c r="D32" s="2">
        <f>HistData!J34</f>
        <v>39.143457285444626</v>
      </c>
      <c r="E32" s="2">
        <f>HistData!R34</f>
        <v>14.318332090836464</v>
      </c>
      <c r="F32" s="2">
        <f>HistData!AM34</f>
        <v>16.405854993585638</v>
      </c>
      <c r="G32" s="2">
        <f>EXP(($A32-$A$3)*(LN(D$31/D$3)/($A$31-$A$3)))</f>
        <v>34.392330046271923</v>
      </c>
      <c r="H32" s="2">
        <f>EXP(($A32-$A$3)*(LN(F$31/F$3)/($A$31-$A$3)))</f>
        <v>15.87004972795487</v>
      </c>
    </row>
    <row r="33" spans="1:12">
      <c r="A33" s="1">
        <v>99</v>
      </c>
      <c r="B33" s="2">
        <f>HistData!D35</f>
        <v>4.4583186877733079</v>
      </c>
      <c r="C33" s="2">
        <f>HistData!F35</f>
        <v>6.985090429487717</v>
      </c>
      <c r="D33" s="2">
        <f>HistData!J35</f>
        <v>47.381047792536712</v>
      </c>
      <c r="E33" s="2">
        <f>HistData!R35</f>
        <v>13.034872396140303</v>
      </c>
      <c r="F33" s="2">
        <f>HistData!AM35</f>
        <v>17.663193719960191</v>
      </c>
    </row>
    <row r="34" spans="1:12">
      <c r="A34" s="10" t="s">
        <v>6</v>
      </c>
      <c r="B34" s="2">
        <f>HistData!D36</f>
        <v>4.6093134260942952</v>
      </c>
      <c r="C34" s="2">
        <f>HistData!F36</f>
        <v>7.3967373798485161</v>
      </c>
      <c r="D34" s="2">
        <f>HistData!J36</f>
        <v>43.066834838634641</v>
      </c>
      <c r="E34" s="2">
        <f>HistData!R36</f>
        <v>15.834629554178372</v>
      </c>
      <c r="F34" s="2">
        <f>HistData!AM36</f>
        <v>18.862838209560838</v>
      </c>
    </row>
    <row r="35" spans="1:12">
      <c r="A35" s="10" t="s">
        <v>7</v>
      </c>
      <c r="B35" s="2">
        <f>HistData!D37</f>
        <v>4.6808372161375935</v>
      </c>
      <c r="C35" s="2">
        <f>HistData!F37</f>
        <v>7.6797184820760327</v>
      </c>
      <c r="D35" s="2">
        <f>HistData!J37</f>
        <v>37.948529052549134</v>
      </c>
      <c r="E35" s="2">
        <f>HistData!R37</f>
        <v>16.419798163657664</v>
      </c>
      <c r="F35" s="2">
        <f>HistData!AM37</f>
        <v>20.307359060476738</v>
      </c>
    </row>
    <row r="36" spans="1:12">
      <c r="A36" s="10" t="s">
        <v>8</v>
      </c>
      <c r="B36" s="2">
        <f>HistData!D38</f>
        <v>4.7920964720529229</v>
      </c>
      <c r="C36" s="2">
        <f>HistData!F38</f>
        <v>7.806179244486124</v>
      </c>
      <c r="D36" s="2">
        <f>HistData!J38</f>
        <v>29.560251459940282</v>
      </c>
      <c r="E36" s="2">
        <f>HistData!R38</f>
        <v>19.348933300553714</v>
      </c>
      <c r="F36" s="2">
        <f>HistData!AM38</f>
        <v>23.279099958696975</v>
      </c>
    </row>
    <row r="37" spans="1:12">
      <c r="A37" s="10" t="s">
        <v>9</v>
      </c>
      <c r="B37" s="2">
        <f>HistData!D39</f>
        <v>4.8821635845213827</v>
      </c>
      <c r="C37" s="2">
        <f>HistData!F39</f>
        <v>7.8859151958944596</v>
      </c>
      <c r="D37" s="2">
        <f>HistData!J39</f>
        <v>38.042744508501691</v>
      </c>
      <c r="E37" s="2">
        <f>HistData!R39</f>
        <v>19.629154507989355</v>
      </c>
      <c r="F37" s="2">
        <f>HistData!AM39</f>
        <v>24.897375005577626</v>
      </c>
    </row>
    <row r="38" spans="1:12">
      <c r="A38" s="10" t="s">
        <v>10</v>
      </c>
      <c r="B38" s="2">
        <f>HistData!D40</f>
        <v>5.0411053844494438</v>
      </c>
      <c r="C38" s="2">
        <f>HistData!F40</f>
        <v>7.9807482881363851</v>
      </c>
      <c r="D38" s="2">
        <f>HistData!J40</f>
        <v>42.179028098473019</v>
      </c>
      <c r="E38" s="2">
        <f>HistData!R40</f>
        <v>21.299550384566469</v>
      </c>
      <c r="F38" s="2">
        <f>HistData!AM40</f>
        <v>28.971057745432216</v>
      </c>
      <c r="G38" s="1"/>
      <c r="H38" s="1"/>
      <c r="J38" s="1"/>
      <c r="L38" s="1"/>
    </row>
    <row r="39" spans="1:12">
      <c r="A39" s="10" t="s">
        <v>11</v>
      </c>
      <c r="B39" s="2">
        <f>HistData!D41</f>
        <v>5.213292370690449</v>
      </c>
      <c r="C39" s="2">
        <f>HistData!F41</f>
        <v>8.218537516834358</v>
      </c>
      <c r="D39" s="2">
        <f>HistData!J41</f>
        <v>44.249598260428925</v>
      </c>
      <c r="E39" s="2">
        <f>HistData!R41</f>
        <v>22.963545306897675</v>
      </c>
      <c r="F39" s="2">
        <f>HistData!AM41</f>
        <v>38.299200098219238</v>
      </c>
    </row>
    <row r="40" spans="1:12">
      <c r="A40" s="10" t="s">
        <v>12</v>
      </c>
      <c r="B40" s="2">
        <f>HistData!D42</f>
        <v>5.3457438538863764</v>
      </c>
      <c r="C40" s="2">
        <f>HistData!F42</f>
        <v>8.6129956453667038</v>
      </c>
      <c r="D40" s="2">
        <f>HistData!J42</f>
        <v>51.238971842630804</v>
      </c>
      <c r="E40" s="2">
        <f>HistData!R42</f>
        <v>23.236493013964317</v>
      </c>
      <c r="F40" s="2">
        <f>HistData!AM42</f>
        <v>46.491366576642193</v>
      </c>
    </row>
    <row r="41" spans="1:12">
      <c r="A41" s="10" t="s">
        <v>13</v>
      </c>
      <c r="B41" s="2">
        <f>HistData!D43</f>
        <v>5.5639181222656511</v>
      </c>
      <c r="C41" s="2">
        <f>HistData!F43</f>
        <v>9.014553716745505</v>
      </c>
      <c r="D41" s="2">
        <f>HistData!J43</f>
        <v>54.053927533280024</v>
      </c>
      <c r="E41" s="2">
        <f>HistData!R43</f>
        <v>25.532831349950566</v>
      </c>
      <c r="F41" s="2">
        <f>HistData!AM43</f>
        <v>47.524320256900566</v>
      </c>
    </row>
    <row r="42" spans="1:12">
      <c r="A42" s="10" t="s">
        <v>14</v>
      </c>
      <c r="B42" s="2">
        <f>HistData!D44</f>
        <v>5.5690043118132149</v>
      </c>
      <c r="C42" s="2">
        <f>HistData!F44</f>
        <v>9.1587091971410022</v>
      </c>
      <c r="D42" s="2">
        <f>HistData!J44</f>
        <v>34.054454572592753</v>
      </c>
      <c r="E42" s="2">
        <f>HistData!R44</f>
        <v>32.138907513627196</v>
      </c>
      <c r="F42" s="2">
        <f>HistData!AM44</f>
        <v>41.900191441533963</v>
      </c>
    </row>
    <row r="43" spans="1:12">
      <c r="A43" s="10" t="s">
        <v>15</v>
      </c>
      <c r="B43" s="2">
        <f>HistData!D45</f>
        <v>5.7205546605541358</v>
      </c>
      <c r="C43" s="2">
        <f>HistData!F45</f>
        <v>9.1675712744228122</v>
      </c>
      <c r="D43" s="2">
        <f>HistData!J45</f>
        <v>43.066989242825997</v>
      </c>
      <c r="E43" s="2">
        <f>HistData!R45</f>
        <v>27.34915217499535</v>
      </c>
      <c r="F43" s="2">
        <f>HistData!AM45</f>
        <v>34.312512413970808</v>
      </c>
    </row>
    <row r="44" spans="1:12">
      <c r="A44" s="10" t="s">
        <v>16</v>
      </c>
      <c r="B44" s="2">
        <f>HistData!D46</f>
        <v>5.8009840534337558</v>
      </c>
      <c r="C44" s="2">
        <f>HistData!F46</f>
        <v>9.1786985479915977</v>
      </c>
      <c r="D44" s="2">
        <f>HistData!J46</f>
        <v>49.555003930658096</v>
      </c>
      <c r="E44" s="2">
        <f>HistData!R46</f>
        <v>30.123357459296457</v>
      </c>
      <c r="F44" s="2">
        <f>HistData!AM46</f>
        <v>42.95272633936878</v>
      </c>
    </row>
    <row r="47" spans="1:12">
      <c r="B47" s="6" t="str">
        <f t="shared" ref="B47:F62" si="2">B2</f>
        <v>CPI</v>
      </c>
      <c r="C47" s="6" t="str">
        <f t="shared" si="2"/>
        <v>T-Bill</v>
      </c>
      <c r="D47" s="6" t="str">
        <f t="shared" si="2"/>
        <v>SP500</v>
      </c>
      <c r="E47" s="6" t="str">
        <f t="shared" si="2"/>
        <v>LT Bond</v>
      </c>
      <c r="F47" s="6" t="str">
        <f t="shared" si="2"/>
        <v>RE</v>
      </c>
    </row>
    <row r="48" spans="1:12">
      <c r="A48" s="1">
        <v>69</v>
      </c>
      <c r="B48" s="2">
        <f t="shared" si="2"/>
        <v>1</v>
      </c>
      <c r="C48" s="2">
        <f t="shared" si="2"/>
        <v>1</v>
      </c>
      <c r="D48" s="2">
        <f t="shared" si="2"/>
        <v>1</v>
      </c>
      <c r="E48" s="2">
        <f t="shared" si="2"/>
        <v>1</v>
      </c>
      <c r="F48" s="2">
        <f t="shared" si="2"/>
        <v>1</v>
      </c>
    </row>
    <row r="49" spans="1:6">
      <c r="A49" s="1">
        <f>1+A48</f>
        <v>70</v>
      </c>
      <c r="B49" s="2">
        <f t="shared" si="2"/>
        <v>1.0534459424634</v>
      </c>
      <c r="C49" s="2">
        <f t="shared" si="2"/>
        <v>1.0653000026941299</v>
      </c>
      <c r="D49" s="2">
        <f t="shared" si="2"/>
        <v>1.0401000008000001</v>
      </c>
      <c r="E49" s="2">
        <f t="shared" si="2"/>
        <v>1.1211000010000001</v>
      </c>
      <c r="F49" s="2">
        <f t="shared" si="2"/>
        <v>1.2055</v>
      </c>
    </row>
    <row r="50" spans="1:6">
      <c r="A50" s="1">
        <f t="shared" ref="A50:A65" si="3">1+A49</f>
        <v>71</v>
      </c>
      <c r="B50" s="2">
        <f t="shared" si="2"/>
        <v>1.0882601148842335</v>
      </c>
      <c r="C50" s="2">
        <f t="shared" si="2"/>
        <v>1.1120666747236567</v>
      </c>
      <c r="D50" s="2">
        <f t="shared" si="2"/>
        <v>1.18893830404982</v>
      </c>
      <c r="E50" s="2">
        <f t="shared" si="2"/>
        <v>1.2694215359530301</v>
      </c>
      <c r="F50" s="2">
        <f t="shared" si="2"/>
        <v>1.39946495</v>
      </c>
    </row>
    <row r="51" spans="1:6">
      <c r="A51" s="1">
        <f t="shared" si="3"/>
        <v>72</v>
      </c>
      <c r="B51" s="2">
        <f t="shared" si="2"/>
        <v>1.1257699530499796</v>
      </c>
      <c r="C51" s="2">
        <f t="shared" si="2"/>
        <v>1.1544949213496962</v>
      </c>
      <c r="D51" s="2">
        <f t="shared" si="2"/>
        <v>1.4145511940016868</v>
      </c>
      <c r="E51" s="2">
        <f t="shared" si="2"/>
        <v>1.3416913859702471</v>
      </c>
      <c r="F51" s="2">
        <f t="shared" si="2"/>
        <v>1.4330521088000001</v>
      </c>
    </row>
    <row r="52" spans="1:6">
      <c r="A52" s="1">
        <f t="shared" si="3"/>
        <v>73</v>
      </c>
      <c r="B52" s="2">
        <f t="shared" si="2"/>
        <v>1.2245300332838585</v>
      </c>
      <c r="C52" s="2">
        <f t="shared" si="2"/>
        <v>1.234438670255591</v>
      </c>
      <c r="D52" s="2">
        <f t="shared" si="2"/>
        <v>1.2071538392239154</v>
      </c>
      <c r="E52" s="2">
        <f t="shared" si="2"/>
        <v>1.3267837039039259</v>
      </c>
      <c r="F52" s="2">
        <f t="shared" si="2"/>
        <v>1.5216147291238402</v>
      </c>
    </row>
    <row r="53" spans="1:6">
      <c r="A53" s="1">
        <f t="shared" si="3"/>
        <v>74</v>
      </c>
      <c r="B53" s="2">
        <f t="shared" si="2"/>
        <v>1.3740945778683047</v>
      </c>
      <c r="C53" s="2">
        <f t="shared" si="2"/>
        <v>1.3335867834236863</v>
      </c>
      <c r="D53" s="2">
        <f t="shared" si="2"/>
        <v>0.88764935617742258</v>
      </c>
      <c r="E53" s="2">
        <f t="shared" si="2"/>
        <v>1.3844699518997949</v>
      </c>
      <c r="F53" s="2">
        <f t="shared" si="2"/>
        <v>1.4539028736778294</v>
      </c>
    </row>
    <row r="54" spans="1:6">
      <c r="A54" s="1">
        <f t="shared" si="3"/>
        <v>75</v>
      </c>
      <c r="B54" s="2">
        <f t="shared" si="2"/>
        <v>1.4704806177118304</v>
      </c>
      <c r="C54" s="2">
        <f t="shared" si="2"/>
        <v>1.4108508535951867</v>
      </c>
      <c r="D54" s="2">
        <f t="shared" si="2"/>
        <v>1.2178766953955935</v>
      </c>
      <c r="E54" s="2">
        <f t="shared" si="2"/>
        <v>1.5118334095535368</v>
      </c>
      <c r="F54" s="2">
        <f t="shared" si="2"/>
        <v>1.5328497997185355</v>
      </c>
    </row>
    <row r="55" spans="1:6">
      <c r="A55" s="1">
        <f t="shared" si="3"/>
        <v>76</v>
      </c>
      <c r="B55" s="2">
        <f t="shared" si="2"/>
        <v>1.5412270213408501</v>
      </c>
      <c r="C55" s="2">
        <f t="shared" si="2"/>
        <v>1.4823089531757829</v>
      </c>
      <c r="D55" s="2">
        <f t="shared" si="2"/>
        <v>1.5082596327202511</v>
      </c>
      <c r="E55" s="2">
        <f t="shared" si="2"/>
        <v>1.7652640046816503</v>
      </c>
      <c r="F55" s="2">
        <f t="shared" si="2"/>
        <v>1.9169819595280004</v>
      </c>
    </row>
    <row r="56" spans="1:6">
      <c r="A56" s="1">
        <f t="shared" si="3"/>
        <v>77</v>
      </c>
      <c r="B56" s="2">
        <f t="shared" si="2"/>
        <v>1.6456847985112704</v>
      </c>
      <c r="C56" s="2">
        <f t="shared" si="2"/>
        <v>1.5582331839802539</v>
      </c>
      <c r="D56" s="2">
        <f t="shared" si="2"/>
        <v>1.3999154943502834</v>
      </c>
      <c r="E56" s="2">
        <f t="shared" si="2"/>
        <v>1.7532730430195904</v>
      </c>
      <c r="F56" s="2">
        <f t="shared" si="2"/>
        <v>2.1136643085755735</v>
      </c>
    </row>
    <row r="57" spans="1:6">
      <c r="A57" s="1">
        <f t="shared" si="3"/>
        <v>78</v>
      </c>
      <c r="B57" s="2">
        <f t="shared" si="2"/>
        <v>1.7942465130956482</v>
      </c>
      <c r="C57" s="2">
        <f t="shared" si="2"/>
        <v>1.6701271550364238</v>
      </c>
      <c r="D57" s="2">
        <f t="shared" si="2"/>
        <v>1.4917525350578638</v>
      </c>
      <c r="E57" s="2">
        <f t="shared" si="2"/>
        <v>1.7326295008695012</v>
      </c>
      <c r="F57" s="2">
        <f t="shared" si="2"/>
        <v>2.5577451798073012</v>
      </c>
    </row>
    <row r="58" spans="1:6">
      <c r="A58" s="1">
        <f t="shared" si="3"/>
        <v>79</v>
      </c>
      <c r="B58" s="2">
        <f t="shared" si="2"/>
        <v>2.0330060131978618</v>
      </c>
      <c r="C58" s="2">
        <f t="shared" si="2"/>
        <v>1.8434233917385658</v>
      </c>
      <c r="D58" s="2">
        <f t="shared" si="2"/>
        <v>1.7668245748314486</v>
      </c>
      <c r="E58" s="2">
        <f t="shared" si="2"/>
        <v>1.7112485072309869</v>
      </c>
      <c r="F58" s="2">
        <f t="shared" si="2"/>
        <v>3.2172562675840224</v>
      </c>
    </row>
    <row r="59" spans="1:6">
      <c r="A59" s="1">
        <f t="shared" si="3"/>
        <v>80</v>
      </c>
      <c r="B59" s="2">
        <f t="shared" si="2"/>
        <v>2.2850320350119167</v>
      </c>
      <c r="C59" s="2">
        <f t="shared" si="2"/>
        <v>2.0505414415586483</v>
      </c>
      <c r="D59" s="2">
        <f t="shared" si="2"/>
        <v>2.3396188114244834</v>
      </c>
      <c r="E59" s="2">
        <f t="shared" si="2"/>
        <v>1.6437118499042094</v>
      </c>
      <c r="F59" s="2">
        <f t="shared" si="2"/>
        <v>3.7621100436407104</v>
      </c>
    </row>
    <row r="60" spans="1:6">
      <c r="A60" s="1">
        <f t="shared" si="3"/>
        <v>81</v>
      </c>
      <c r="B60" s="2">
        <f t="shared" si="2"/>
        <v>2.4893061008291628</v>
      </c>
      <c r="C60" s="2">
        <f t="shared" si="2"/>
        <v>2.352152764685524</v>
      </c>
      <c r="D60" s="2">
        <f t="shared" si="2"/>
        <v>2.224771264470593</v>
      </c>
      <c r="E60" s="2">
        <f t="shared" si="2"/>
        <v>1.6742478571887427</v>
      </c>
      <c r="F60" s="2">
        <f t="shared" si="2"/>
        <v>4.5893122654159217</v>
      </c>
    </row>
    <row r="61" spans="1:6">
      <c r="A61" s="1">
        <f t="shared" si="3"/>
        <v>82</v>
      </c>
      <c r="B61" s="2">
        <f t="shared" si="2"/>
        <v>2.5856889994253889</v>
      </c>
      <c r="C61" s="2">
        <f t="shared" si="2"/>
        <v>2.6001422414403681</v>
      </c>
      <c r="D61" s="2">
        <f t="shared" si="2"/>
        <v>2.7010820552405135</v>
      </c>
      <c r="E61" s="2">
        <f t="shared" si="2"/>
        <v>2.3499967814811806</v>
      </c>
      <c r="F61" s="2">
        <f t="shared" si="2"/>
        <v>4.522615429890509</v>
      </c>
    </row>
    <row r="62" spans="1:6">
      <c r="A62" s="1">
        <f t="shared" si="3"/>
        <v>83</v>
      </c>
      <c r="B62" s="2">
        <f t="shared" si="2"/>
        <v>2.6838471841423379</v>
      </c>
      <c r="C62" s="2">
        <f t="shared" si="2"/>
        <v>2.8289111351400944</v>
      </c>
      <c r="D62" s="2">
        <f t="shared" si="2"/>
        <v>3.3091986341005044</v>
      </c>
      <c r="E62" s="2">
        <f t="shared" si="2"/>
        <v>2.3653129775554889</v>
      </c>
      <c r="F62" s="2">
        <f t="shared" si="2"/>
        <v>5.2207705785668441</v>
      </c>
    </row>
    <row r="63" spans="1:6">
      <c r="A63" s="1">
        <f t="shared" si="3"/>
        <v>84</v>
      </c>
      <c r="B63" s="2">
        <f t="shared" ref="B63:F68" si="4">B18</f>
        <v>2.7899635390812212</v>
      </c>
      <c r="C63" s="2">
        <f t="shared" si="4"/>
        <v>3.1075415502609491</v>
      </c>
      <c r="D63" s="2">
        <f t="shared" si="4"/>
        <v>3.5165636907375157</v>
      </c>
      <c r="E63" s="2">
        <f t="shared" si="4"/>
        <v>2.7313909578091136</v>
      </c>
      <c r="F63" s="2">
        <f t="shared" si="4"/>
        <v>6.0307410286351146</v>
      </c>
    </row>
    <row r="64" spans="1:6">
      <c r="A64" s="1">
        <f t="shared" si="3"/>
        <v>85</v>
      </c>
      <c r="B64" s="2">
        <f t="shared" si="4"/>
        <v>2.8951639405317557</v>
      </c>
      <c r="C64" s="2">
        <f t="shared" si="4"/>
        <v>3.3475461575347003</v>
      </c>
      <c r="D64" s="2">
        <f t="shared" si="4"/>
        <v>4.6474215195547668</v>
      </c>
      <c r="E64" s="2">
        <f t="shared" si="4"/>
        <v>3.577215522733717</v>
      </c>
      <c r="F64" s="2">
        <f t="shared" si="4"/>
        <v>7.1081108969686078</v>
      </c>
    </row>
    <row r="65" spans="1:12">
      <c r="A65" s="1">
        <f t="shared" si="3"/>
        <v>86</v>
      </c>
      <c r="B65" s="2">
        <f t="shared" si="4"/>
        <v>2.9278750791323045</v>
      </c>
      <c r="C65" s="2">
        <f t="shared" si="4"/>
        <v>3.5538364904796889</v>
      </c>
      <c r="D65" s="2">
        <f t="shared" si="4"/>
        <v>5.5058247507988947</v>
      </c>
      <c r="E65" s="2">
        <f t="shared" si="4"/>
        <v>4.4547366852549679</v>
      </c>
      <c r="F65" s="2">
        <f t="shared" si="4"/>
        <v>7.435651958509939</v>
      </c>
    </row>
    <row r="66" spans="1:12">
      <c r="A66" s="1">
        <f>1+A65</f>
        <v>87</v>
      </c>
      <c r="B66" s="2">
        <f t="shared" si="4"/>
        <v>3.0569802231581549</v>
      </c>
      <c r="C66" s="2">
        <f t="shared" si="4"/>
        <v>3.7480748236980075</v>
      </c>
      <c r="D66" s="2">
        <f t="shared" si="4"/>
        <v>5.7938211198295706</v>
      </c>
      <c r="E66" s="2">
        <f t="shared" si="4"/>
        <v>4.3338321342948189</v>
      </c>
      <c r="F66" s="2">
        <f t="shared" si="4"/>
        <v>7.1748722715885576</v>
      </c>
    </row>
    <row r="67" spans="1:12">
      <c r="A67" s="1">
        <f>1+A66</f>
        <v>88</v>
      </c>
      <c r="B67" s="2">
        <f t="shared" si="4"/>
        <v>3.1920805122711284</v>
      </c>
      <c r="C67" s="2">
        <f t="shared" si="4"/>
        <v>3.9859953475488799</v>
      </c>
      <c r="D67" s="2">
        <f t="shared" si="4"/>
        <v>6.7677214668408725</v>
      </c>
      <c r="E67" s="2">
        <f t="shared" si="4"/>
        <v>4.7530439777534017</v>
      </c>
      <c r="F67" s="2">
        <f t="shared" si="4"/>
        <v>7.589323440371067</v>
      </c>
    </row>
    <row r="68" spans="1:12">
      <c r="A68" s="1">
        <f>1+A67</f>
        <v>89</v>
      </c>
      <c r="B68" s="2">
        <f t="shared" si="4"/>
        <v>3.3404260536969126</v>
      </c>
      <c r="C68" s="2">
        <f t="shared" si="4"/>
        <v>4.3196401447586226</v>
      </c>
      <c r="D68" s="2">
        <f t="shared" si="4"/>
        <v>8.8989341298664328</v>
      </c>
      <c r="E68" s="2">
        <f t="shared" si="4"/>
        <v>5.6140404845535832</v>
      </c>
      <c r="F68" s="2">
        <f t="shared" si="4"/>
        <v>7.7268655872865075</v>
      </c>
    </row>
    <row r="70" spans="1:12">
      <c r="A70" s="6"/>
      <c r="B70" s="6" t="str">
        <f>B2</f>
        <v>CPI</v>
      </c>
      <c r="C70" s="6" t="str">
        <f>C2</f>
        <v>T-Bill</v>
      </c>
      <c r="D70" s="6" t="str">
        <f>D2</f>
        <v>SP500</v>
      </c>
      <c r="E70" s="6" t="str">
        <f>E2</f>
        <v>LT Bond</v>
      </c>
      <c r="F70" s="6" t="str">
        <f>F2</f>
        <v>RE</v>
      </c>
      <c r="G70" s="1"/>
      <c r="H70" s="1"/>
      <c r="J70" s="1"/>
      <c r="L70" s="1"/>
    </row>
    <row r="71" spans="1:12">
      <c r="A71" s="1">
        <f t="shared" ref="A71:A92" si="5">A23</f>
        <v>89</v>
      </c>
      <c r="B71" s="2">
        <f t="shared" ref="B71:F86" si="6">B23/B$23</f>
        <v>1</v>
      </c>
      <c r="C71" s="2">
        <f t="shared" si="6"/>
        <v>1</v>
      </c>
      <c r="D71" s="2">
        <f t="shared" si="6"/>
        <v>1</v>
      </c>
      <c r="E71" s="2">
        <f t="shared" si="6"/>
        <v>1</v>
      </c>
      <c r="F71" s="2">
        <f t="shared" si="6"/>
        <v>1</v>
      </c>
    </row>
    <row r="72" spans="1:12">
      <c r="A72" s="1">
        <f t="shared" si="5"/>
        <v>90</v>
      </c>
      <c r="B72" s="2">
        <f t="shared" si="6"/>
        <v>1.0610627473259857</v>
      </c>
      <c r="C72" s="2">
        <f t="shared" si="6"/>
        <v>1.0781346982163196</v>
      </c>
      <c r="D72" s="2">
        <f t="shared" si="6"/>
        <v>0.96827328438821547</v>
      </c>
      <c r="E72" s="2">
        <f t="shared" si="6"/>
        <v>1.0618251061345763</v>
      </c>
      <c r="F72" s="2">
        <f t="shared" si="6"/>
        <v>1.0564867685411843</v>
      </c>
    </row>
    <row r="73" spans="1:12">
      <c r="A73" s="1">
        <f t="shared" si="5"/>
        <v>91</v>
      </c>
      <c r="B73" s="2">
        <f t="shared" si="6"/>
        <v>1.0935768391105787</v>
      </c>
      <c r="C73" s="2">
        <f t="shared" si="6"/>
        <v>1.1384592485856346</v>
      </c>
      <c r="D73" s="2">
        <f t="shared" si="6"/>
        <v>1.2640757236030735</v>
      </c>
      <c r="E73" s="2">
        <f t="shared" si="6"/>
        <v>1.2667506618858819</v>
      </c>
      <c r="F73" s="2">
        <f t="shared" si="6"/>
        <v>1.0158774118968825</v>
      </c>
    </row>
    <row r="74" spans="1:12">
      <c r="A74" s="1">
        <f t="shared" si="5"/>
        <v>92</v>
      </c>
      <c r="B74" s="2">
        <f t="shared" si="6"/>
        <v>1.1252978318318236</v>
      </c>
      <c r="C74" s="2">
        <f t="shared" si="6"/>
        <v>1.1783771252664175</v>
      </c>
      <c r="D74" s="2">
        <f t="shared" si="6"/>
        <v>1.3610329281567772</v>
      </c>
      <c r="E74" s="2">
        <f t="shared" si="6"/>
        <v>1.3687731509699341</v>
      </c>
      <c r="F74" s="2">
        <f t="shared" si="6"/>
        <v>0.97287619064039998</v>
      </c>
    </row>
    <row r="75" spans="1:12">
      <c r="A75" s="1">
        <f t="shared" si="5"/>
        <v>93</v>
      </c>
      <c r="B75" s="2">
        <f t="shared" si="6"/>
        <v>1.1562257746730953</v>
      </c>
      <c r="C75" s="2">
        <f t="shared" si="6"/>
        <v>1.2125140744042298</v>
      </c>
      <c r="D75" s="2">
        <f t="shared" si="6"/>
        <v>1.4969973552674825</v>
      </c>
      <c r="E75" s="2">
        <f t="shared" si="6"/>
        <v>1.6184433229479402</v>
      </c>
      <c r="F75" s="2">
        <f t="shared" si="6"/>
        <v>1.1274931420744798</v>
      </c>
    </row>
    <row r="76" spans="1:12">
      <c r="A76" s="1">
        <f t="shared" si="5"/>
        <v>94</v>
      </c>
      <c r="B76" s="2">
        <f t="shared" si="6"/>
        <v>1.1871536506101954</v>
      </c>
      <c r="C76" s="2">
        <f t="shared" si="6"/>
        <v>1.2598440772974291</v>
      </c>
      <c r="D76" s="2">
        <f t="shared" si="6"/>
        <v>1.5165675348574958</v>
      </c>
      <c r="E76" s="2">
        <f t="shared" si="6"/>
        <v>1.492683982947919</v>
      </c>
      <c r="F76" s="2">
        <f t="shared" si="6"/>
        <v>1.2052499865681801</v>
      </c>
    </row>
    <row r="77" spans="1:12">
      <c r="A77" s="1">
        <f t="shared" si="5"/>
        <v>95</v>
      </c>
      <c r="B77" s="2">
        <f t="shared" si="6"/>
        <v>1.2172884794103154</v>
      </c>
      <c r="C77" s="2">
        <f t="shared" si="6"/>
        <v>1.330338008051108</v>
      </c>
      <c r="D77" s="2">
        <f t="shared" si="6"/>
        <v>2.0842116864290192</v>
      </c>
      <c r="E77" s="2">
        <f t="shared" si="6"/>
        <v>1.9653923263158335</v>
      </c>
      <c r="F77" s="2">
        <f t="shared" si="6"/>
        <v>1.3339813961980485</v>
      </c>
    </row>
    <row r="78" spans="1:12">
      <c r="A78" s="1">
        <f t="shared" si="5"/>
        <v>96</v>
      </c>
      <c r="B78" s="2">
        <f t="shared" si="6"/>
        <v>1.257732591744595</v>
      </c>
      <c r="C78" s="2">
        <f t="shared" si="6"/>
        <v>1.399609612919275</v>
      </c>
      <c r="D78" s="2">
        <f t="shared" si="6"/>
        <v>2.5651264372758678</v>
      </c>
      <c r="E78" s="2">
        <f t="shared" si="6"/>
        <v>1.9470876427486918</v>
      </c>
      <c r="F78" s="2">
        <f t="shared" si="6"/>
        <v>1.516653763395835</v>
      </c>
    </row>
    <row r="79" spans="1:12">
      <c r="A79" s="1">
        <f t="shared" si="5"/>
        <v>97</v>
      </c>
      <c r="B79" s="2">
        <f t="shared" si="6"/>
        <v>1.2791441807536479</v>
      </c>
      <c r="C79" s="2">
        <f t="shared" si="6"/>
        <v>1.4731667237275166</v>
      </c>
      <c r="D79" s="2">
        <f t="shared" si="6"/>
        <v>3.4209141327558967</v>
      </c>
      <c r="E79" s="2">
        <f t="shared" si="6"/>
        <v>2.2557817214133653</v>
      </c>
      <c r="F79" s="2">
        <f t="shared" si="6"/>
        <v>1.8671348226822719</v>
      </c>
    </row>
    <row r="80" spans="1:12">
      <c r="A80" s="1">
        <f t="shared" si="5"/>
        <v>98</v>
      </c>
      <c r="B80" s="2">
        <f t="shared" si="6"/>
        <v>1.2997627488759405</v>
      </c>
      <c r="C80" s="2">
        <f t="shared" si="6"/>
        <v>1.5447023052766735</v>
      </c>
      <c r="D80" s="2">
        <f t="shared" si="6"/>
        <v>4.398668055545226</v>
      </c>
      <c r="E80" s="2">
        <f t="shared" si="6"/>
        <v>2.550450451903898</v>
      </c>
      <c r="F80" s="2">
        <f t="shared" si="6"/>
        <v>2.1232225160716154</v>
      </c>
    </row>
    <row r="81" spans="1:6">
      <c r="A81" s="1">
        <f t="shared" si="5"/>
        <v>99</v>
      </c>
      <c r="B81" s="2">
        <f t="shared" si="6"/>
        <v>1.3346557044240517</v>
      </c>
      <c r="C81" s="2">
        <f t="shared" si="6"/>
        <v>1.617053781195942</v>
      </c>
      <c r="D81" s="2">
        <f t="shared" si="6"/>
        <v>5.3243508830475941</v>
      </c>
      <c r="E81" s="2">
        <f t="shared" si="6"/>
        <v>2.3218344135572813</v>
      </c>
      <c r="F81" s="2">
        <f t="shared" si="6"/>
        <v>2.2859455131486359</v>
      </c>
    </row>
    <row r="82" spans="1:6">
      <c r="A82" s="6" t="str">
        <f t="shared" si="5"/>
        <v>00</v>
      </c>
      <c r="B82" s="2">
        <f t="shared" si="6"/>
        <v>1.3798579438670948</v>
      </c>
      <c r="C82" s="2">
        <f t="shared" si="6"/>
        <v>1.7123503653015149</v>
      </c>
      <c r="D82" s="2">
        <f t="shared" si="6"/>
        <v>4.8395497944067873</v>
      </c>
      <c r="E82" s="2">
        <f t="shared" si="6"/>
        <v>2.820540677920941</v>
      </c>
      <c r="F82" s="2">
        <f t="shared" si="6"/>
        <v>2.4412018038203018</v>
      </c>
    </row>
    <row r="83" spans="1:6">
      <c r="A83" s="6" t="str">
        <f t="shared" si="5"/>
        <v>01</v>
      </c>
      <c r="B83" s="2">
        <f t="shared" si="6"/>
        <v>1.4012695209813797</v>
      </c>
      <c r="C83" s="2">
        <f t="shared" si="6"/>
        <v>1.7778607070763688</v>
      </c>
      <c r="D83" s="2">
        <f t="shared" si="6"/>
        <v>4.2643903751559415</v>
      </c>
      <c r="E83" s="2">
        <f t="shared" si="6"/>
        <v>2.9247737362840431</v>
      </c>
      <c r="F83" s="2">
        <f t="shared" si="6"/>
        <v>2.6281496463313272</v>
      </c>
    </row>
    <row r="84" spans="1:6">
      <c r="A84" s="6" t="str">
        <f t="shared" si="5"/>
        <v>02</v>
      </c>
      <c r="B84" s="2">
        <f t="shared" si="6"/>
        <v>1.4345764267852656</v>
      </c>
      <c r="C84" s="2">
        <f t="shared" si="6"/>
        <v>1.807136470374276</v>
      </c>
      <c r="D84" s="2">
        <f t="shared" si="6"/>
        <v>3.3217743865223959</v>
      </c>
      <c r="E84" s="2">
        <f t="shared" si="6"/>
        <v>3.4465254309779532</v>
      </c>
      <c r="F84" s="2">
        <f t="shared" si="6"/>
        <v>3.0127481442151041</v>
      </c>
    </row>
    <row r="85" spans="1:6">
      <c r="A85" s="6" t="str">
        <f t="shared" si="5"/>
        <v>03</v>
      </c>
      <c r="B85" s="2">
        <f t="shared" si="6"/>
        <v>1.4615391887265998</v>
      </c>
      <c r="C85" s="2">
        <f t="shared" si="6"/>
        <v>1.8255954041595557</v>
      </c>
      <c r="D85" s="2">
        <f t="shared" si="6"/>
        <v>4.274977649382004</v>
      </c>
      <c r="E85" s="2">
        <f t="shared" si="6"/>
        <v>3.4964397855692031</v>
      </c>
      <c r="F85" s="2">
        <f t="shared" si="6"/>
        <v>3.2221830086630243</v>
      </c>
    </row>
    <row r="86" spans="1:6">
      <c r="A86" s="6" t="str">
        <f t="shared" si="5"/>
        <v>04</v>
      </c>
      <c r="B86" s="2">
        <f t="shared" si="6"/>
        <v>1.5091204844574713</v>
      </c>
      <c r="C86" s="2">
        <f t="shared" si="6"/>
        <v>1.8475493376039873</v>
      </c>
      <c r="D86" s="2">
        <f t="shared" si="6"/>
        <v>4.7397842801097463</v>
      </c>
      <c r="E86" s="2">
        <f t="shared" si="6"/>
        <v>3.7939787650569756</v>
      </c>
      <c r="F86" s="2">
        <f t="shared" si="6"/>
        <v>3.7493932589043735</v>
      </c>
    </row>
    <row r="87" spans="1:6">
      <c r="A87" s="6" t="str">
        <f t="shared" si="5"/>
        <v>05</v>
      </c>
      <c r="B87" s="2">
        <f t="shared" ref="B87:F92" si="7">B39/B$23</f>
        <v>1.5606668990384625</v>
      </c>
      <c r="C87" s="2">
        <f t="shared" si="7"/>
        <v>1.9025977260644247</v>
      </c>
      <c r="D87" s="2">
        <f t="shared" si="7"/>
        <v>4.9724604783756368</v>
      </c>
      <c r="E87" s="2">
        <f t="shared" si="7"/>
        <v>4.0903775756657534</v>
      </c>
      <c r="F87" s="2">
        <f t="shared" si="7"/>
        <v>4.9566282298523863</v>
      </c>
    </row>
    <row r="88" spans="1:6">
      <c r="A88" s="6" t="str">
        <f t="shared" si="5"/>
        <v>06</v>
      </c>
      <c r="B88" s="2">
        <f t="shared" si="7"/>
        <v>1.6003179738016176</v>
      </c>
      <c r="C88" s="2">
        <f t="shared" si="7"/>
        <v>1.9939150847594482</v>
      </c>
      <c r="D88" s="2">
        <f t="shared" si="7"/>
        <v>5.7578774148539367</v>
      </c>
      <c r="E88" s="2">
        <f t="shared" si="7"/>
        <v>4.1389963392492408</v>
      </c>
      <c r="F88" s="2">
        <f t="shared" si="7"/>
        <v>6.0168468121326359</v>
      </c>
    </row>
    <row r="89" spans="1:6">
      <c r="A89" s="6" t="str">
        <f t="shared" si="5"/>
        <v>07</v>
      </c>
      <c r="B89" s="2">
        <f t="shared" si="7"/>
        <v>1.6656312796111614</v>
      </c>
      <c r="C89" s="2">
        <f t="shared" si="7"/>
        <v>2.0868760856581097</v>
      </c>
      <c r="D89" s="2">
        <f t="shared" si="7"/>
        <v>6.0742024544113953</v>
      </c>
      <c r="E89" s="2">
        <f t="shared" si="7"/>
        <v>4.5480312121370252</v>
      </c>
      <c r="F89" s="2">
        <f t="shared" si="7"/>
        <v>6.1505302143595308</v>
      </c>
    </row>
    <row r="90" spans="1:6">
      <c r="A90" s="6" t="str">
        <f t="shared" si="5"/>
        <v>08</v>
      </c>
      <c r="B90" s="2">
        <f t="shared" si="7"/>
        <v>1.6671538966264177</v>
      </c>
      <c r="C90" s="2">
        <f t="shared" si="7"/>
        <v>2.1202481897141414</v>
      </c>
      <c r="D90" s="2">
        <f t="shared" si="7"/>
        <v>3.8268015107899096</v>
      </c>
      <c r="E90" s="2">
        <f t="shared" si="7"/>
        <v>5.7247373976111993</v>
      </c>
      <c r="F90" s="2">
        <f t="shared" si="7"/>
        <v>5.4226634290720614</v>
      </c>
    </row>
    <row r="91" spans="1:6">
      <c r="A91" s="6" t="str">
        <f t="shared" si="5"/>
        <v>09</v>
      </c>
      <c r="B91" s="2">
        <f t="shared" si="7"/>
        <v>1.7125224652774726</v>
      </c>
      <c r="C91" s="2">
        <f t="shared" si="7"/>
        <v>2.1222997673883985</v>
      </c>
      <c r="D91" s="2">
        <f t="shared" si="7"/>
        <v>4.8395671452702844</v>
      </c>
      <c r="E91" s="2">
        <f t="shared" si="7"/>
        <v>4.87156304808338</v>
      </c>
      <c r="F91" s="2">
        <f t="shared" si="7"/>
        <v>4.4406767564880791</v>
      </c>
    </row>
    <row r="92" spans="1:6">
      <c r="A92" s="6" t="str">
        <f t="shared" si="5"/>
        <v>10</v>
      </c>
      <c r="B92" s="2">
        <f t="shared" si="7"/>
        <v>1.7366000504677233</v>
      </c>
      <c r="C92" s="2">
        <f t="shared" si="7"/>
        <v>2.1248757397369951</v>
      </c>
      <c r="D92" s="2">
        <f t="shared" si="7"/>
        <v>5.5686448744847477</v>
      </c>
      <c r="E92" s="2">
        <f t="shared" si="7"/>
        <v>5.3657178893129771</v>
      </c>
      <c r="F92" s="2">
        <f t="shared" si="7"/>
        <v>5.5588810047429282</v>
      </c>
    </row>
    <row r="93" spans="1:6">
      <c r="B93" s="9"/>
      <c r="C93" s="1"/>
      <c r="D93" s="9"/>
    </row>
    <row r="94" spans="1:6">
      <c r="B94" s="9"/>
      <c r="C94" s="1"/>
      <c r="D94" s="9"/>
    </row>
    <row r="95" spans="1:6">
      <c r="B95" s="9"/>
      <c r="C95" s="1"/>
      <c r="D95" s="9"/>
    </row>
    <row r="96" spans="1:6">
      <c r="B96" s="9"/>
      <c r="C96" s="1"/>
      <c r="D96" s="9"/>
    </row>
    <row r="97" spans="2:4">
      <c r="B97" s="9"/>
      <c r="C97" s="1"/>
      <c r="D97" s="9"/>
    </row>
    <row r="98" spans="2:4">
      <c r="B98" s="9"/>
      <c r="C98" s="1"/>
      <c r="D98" s="9"/>
    </row>
    <row r="99" spans="2:4">
      <c r="B99" s="9"/>
      <c r="C99" s="1"/>
      <c r="D99" s="9"/>
    </row>
    <row r="100" spans="2:4">
      <c r="B100" s="9"/>
      <c r="C100" s="1"/>
      <c r="D100" s="9"/>
    </row>
    <row r="101" spans="2:4">
      <c r="B101" s="9"/>
      <c r="C101" s="1"/>
      <c r="D101" s="9"/>
    </row>
    <row r="102" spans="2:4">
      <c r="B102" s="9"/>
      <c r="C102" s="1"/>
      <c r="D102" s="9"/>
    </row>
    <row r="103" spans="2:4">
      <c r="B103" s="9"/>
      <c r="C103" s="1"/>
      <c r="D103" s="9"/>
    </row>
    <row r="104" spans="2:4">
      <c r="B104" s="9"/>
      <c r="C104" s="1"/>
      <c r="D104" s="9"/>
    </row>
    <row r="105" spans="2:4">
      <c r="B105" s="9"/>
      <c r="C105" s="1"/>
      <c r="D105" s="9"/>
    </row>
    <row r="106" spans="2:4">
      <c r="B106" s="9"/>
      <c r="C106" s="1"/>
      <c r="D106" s="9"/>
    </row>
    <row r="107" spans="2:4">
      <c r="B107" s="9"/>
      <c r="C107" s="1"/>
      <c r="D107" s="9"/>
    </row>
    <row r="108" spans="2:4">
      <c r="B108" s="9"/>
      <c r="C108" s="1"/>
      <c r="D108" s="9"/>
    </row>
    <row r="109" spans="2:4">
      <c r="B109" s="9"/>
      <c r="C109" s="1"/>
      <c r="D109" s="9"/>
    </row>
    <row r="110" spans="2:4">
      <c r="B110" s="9"/>
      <c r="C110" s="1"/>
      <c r="D110" s="9"/>
    </row>
    <row r="111" spans="2:4">
      <c r="B111" s="9"/>
      <c r="C111" s="1"/>
      <c r="D111" s="9"/>
    </row>
    <row r="112" spans="2:4">
      <c r="B112" s="9"/>
      <c r="C112" s="1"/>
      <c r="D112" s="9"/>
    </row>
    <row r="113" spans="2:4">
      <c r="B113" s="9"/>
      <c r="C113" s="1"/>
      <c r="D113" s="9"/>
    </row>
    <row r="114" spans="2:4">
      <c r="B114" s="9"/>
      <c r="C114" s="1"/>
      <c r="D114" s="9"/>
    </row>
    <row r="115" spans="2:4">
      <c r="B115" s="9"/>
      <c r="C115" s="1"/>
      <c r="D115" s="9"/>
    </row>
    <row r="116" spans="2:4">
      <c r="B116" s="9"/>
      <c r="C116" s="1"/>
      <c r="D116" s="9"/>
    </row>
    <row r="117" spans="2:4">
      <c r="B117" s="9"/>
      <c r="C117" s="1"/>
      <c r="D117" s="9"/>
    </row>
    <row r="118" spans="2:4">
      <c r="C118" s="1"/>
    </row>
  </sheetData>
  <printOptions horizontalCentered="1" verticalCentered="1"/>
  <pageMargins left="0.75" right="0.75" top="1" bottom="1" header="0.5" footer="0.5"/>
  <pageSetup scale="120" orientation="portrait" horizontalDpi="4294967292" r:id="rId1"/>
  <headerFooter alignWithMargins="0">
    <oddHeader>&amp;CAnnual Total Returns to Stocks &amp; Real Estate
Net of Inflation:
1970 - 1997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36"/>
  <sheetViews>
    <sheetView zoomScale="88" zoomScaleNormal="88" workbookViewId="0"/>
  </sheetViews>
  <sheetFormatPr defaultColWidth="9.140625" defaultRowHeight="12.75"/>
  <cols>
    <col min="1" max="1" width="12.28515625" style="3" customWidth="1"/>
    <col min="2" max="2" width="10.85546875" style="3" customWidth="1"/>
    <col min="3" max="3" width="9.7109375" style="3" customWidth="1"/>
    <col min="4" max="4" width="10.140625" style="3" customWidth="1"/>
    <col min="5" max="5" width="8.7109375" style="3" customWidth="1"/>
    <col min="6" max="6" width="10.42578125" style="3" customWidth="1"/>
    <col min="7" max="16384" width="9.140625" style="3"/>
  </cols>
  <sheetData>
    <row r="3" spans="1:6" ht="13.5" thickBot="1">
      <c r="A3" s="3" t="s">
        <v>17</v>
      </c>
      <c r="B3" s="3" t="s">
        <v>17</v>
      </c>
      <c r="C3" s="3" t="s">
        <v>17</v>
      </c>
      <c r="D3" s="3" t="s">
        <v>17</v>
      </c>
      <c r="E3" s="3" t="s">
        <v>17</v>
      </c>
      <c r="F3" s="3" t="s">
        <v>17</v>
      </c>
    </row>
    <row r="4" spans="1:6">
      <c r="A4" s="81" t="s">
        <v>108</v>
      </c>
      <c r="B4" s="82"/>
      <c r="C4" s="82"/>
      <c r="D4" s="82"/>
      <c r="E4" s="82"/>
      <c r="F4" s="83"/>
    </row>
    <row r="5" spans="1:6">
      <c r="A5" s="11"/>
      <c r="B5" s="12" t="s">
        <v>18</v>
      </c>
      <c r="C5" s="13"/>
      <c r="D5" s="13"/>
      <c r="E5" s="12" t="s">
        <v>18</v>
      </c>
      <c r="F5" s="14" t="s">
        <v>18</v>
      </c>
    </row>
    <row r="6" spans="1:6">
      <c r="A6" s="11" t="s">
        <v>19</v>
      </c>
      <c r="B6" s="12" t="s">
        <v>20</v>
      </c>
      <c r="C6" s="12" t="s">
        <v>21</v>
      </c>
      <c r="D6" s="13"/>
      <c r="E6" s="12" t="s">
        <v>22</v>
      </c>
      <c r="F6" s="15" t="s">
        <v>23</v>
      </c>
    </row>
    <row r="7" spans="1:6">
      <c r="A7" s="11"/>
      <c r="B7" s="13"/>
      <c r="C7" s="13"/>
      <c r="D7" s="13"/>
      <c r="E7" s="13"/>
      <c r="F7" s="16"/>
    </row>
    <row r="8" spans="1:6">
      <c r="A8" s="11" t="s">
        <v>24</v>
      </c>
      <c r="B8" s="17">
        <f>AVERAGE(HistData!E6:E46)</f>
        <v>5.5998943972009968E-2</v>
      </c>
      <c r="C8" s="17">
        <f>STDEV(HistData!E6:E46)</f>
        <v>3.1006705968202961E-2</v>
      </c>
      <c r="D8" s="17"/>
      <c r="E8" s="17">
        <f>B8-F8</f>
        <v>5.5998943972009968E-2</v>
      </c>
      <c r="F8" s="18">
        <v>0</v>
      </c>
    </row>
    <row r="9" spans="1:6">
      <c r="A9" s="11" t="s">
        <v>25</v>
      </c>
      <c r="B9" s="17">
        <f>AVERAGE(HistData!P6:P46)</f>
        <v>9.2628849524714674E-2</v>
      </c>
      <c r="C9" s="17">
        <f>STDEV(HistData!P6:P46)</f>
        <v>0.11726254260458338</v>
      </c>
      <c r="D9" s="17"/>
      <c r="E9" s="17">
        <f>B9-F9</f>
        <v>7.7385681724148947E-2</v>
      </c>
      <c r="F9" s="18">
        <f>AVERAGE(HistData!T6:T46)</f>
        <v>1.5243167800565728E-2</v>
      </c>
    </row>
    <row r="10" spans="1:6">
      <c r="A10" s="11" t="s">
        <v>26</v>
      </c>
      <c r="B10" s="17">
        <f>AVERAGE(HistData!X6:X46)</f>
        <v>0.1014534546823114</v>
      </c>
      <c r="C10" s="17">
        <f>STDEV(HistData!X6:X46)</f>
        <v>0.1086054220589916</v>
      </c>
      <c r="D10" s="17"/>
      <c r="E10" s="17">
        <f>B10-F10</f>
        <v>6.4024802703497974E-2</v>
      </c>
      <c r="F10" s="18">
        <f>AVERAGE(HistData!AO6:AO46)</f>
        <v>3.7428651978813419E-2</v>
      </c>
    </row>
    <row r="11" spans="1:6">
      <c r="A11" s="11" t="s">
        <v>0</v>
      </c>
      <c r="B11" s="17">
        <f>AVERAGE(HistData!I6:I46)</f>
        <v>0.11559220417032517</v>
      </c>
      <c r="C11" s="17">
        <f>STDEV(HistData!I6:I46)</f>
        <v>0.17906880100674036</v>
      </c>
      <c r="D11" s="17"/>
      <c r="E11" s="17">
        <f>B11-F11</f>
        <v>3.456573547682075E-2</v>
      </c>
      <c r="F11" s="18">
        <f>AVERAGE(HistData!L6:L46)</f>
        <v>8.1026468693504425E-2</v>
      </c>
    </row>
    <row r="12" spans="1:6">
      <c r="A12" s="11"/>
      <c r="B12" s="17"/>
      <c r="C12" s="17"/>
      <c r="D12" s="17"/>
      <c r="E12" s="17"/>
      <c r="F12" s="18"/>
    </row>
    <row r="13" spans="1:6">
      <c r="A13" s="11" t="s">
        <v>27</v>
      </c>
      <c r="B13" s="17">
        <f>AVERAGE(HistData!C6:C46)</f>
        <v>4.4247936421643104E-2</v>
      </c>
      <c r="C13" s="17">
        <f>STDEV(HistData!C5:C46)</f>
        <v>3.0697478115096145E-2</v>
      </c>
      <c r="D13" s="17"/>
      <c r="E13" s="17"/>
      <c r="F13" s="18"/>
    </row>
    <row r="14" spans="1:6" ht="13.5" thickBot="1">
      <c r="A14" s="19" t="s">
        <v>28</v>
      </c>
      <c r="B14" s="20" t="s">
        <v>28</v>
      </c>
      <c r="C14" s="20" t="s">
        <v>28</v>
      </c>
      <c r="D14" s="20" t="s">
        <v>28</v>
      </c>
      <c r="E14" s="20" t="s">
        <v>28</v>
      </c>
      <c r="F14" s="21" t="s">
        <v>28</v>
      </c>
    </row>
    <row r="15" spans="1:6">
      <c r="B15" s="3" t="s">
        <v>29</v>
      </c>
      <c r="C15" s="3" t="s">
        <v>30</v>
      </c>
      <c r="D15" s="3" t="s">
        <v>31</v>
      </c>
    </row>
    <row r="16" spans="1:6">
      <c r="A16" s="3" t="s">
        <v>24</v>
      </c>
      <c r="B16" s="9">
        <f t="shared" ref="B16:C19" si="0">E8</f>
        <v>5.5998943972009968E-2</v>
      </c>
      <c r="C16" s="9">
        <f t="shared" si="0"/>
        <v>0</v>
      </c>
      <c r="D16" s="9">
        <f>B8-$B$8</f>
        <v>0</v>
      </c>
    </row>
    <row r="17" spans="1:4">
      <c r="A17" s="3" t="s">
        <v>25</v>
      </c>
      <c r="B17" s="9">
        <f t="shared" si="0"/>
        <v>7.7385681724148947E-2</v>
      </c>
      <c r="C17" s="9">
        <f t="shared" si="0"/>
        <v>1.5243167800565728E-2</v>
      </c>
      <c r="D17" s="9">
        <f t="shared" ref="D17:D19" si="1">B9-$B$8</f>
        <v>3.6629905552704706E-2</v>
      </c>
    </row>
    <row r="18" spans="1:4">
      <c r="A18" s="3" t="s">
        <v>26</v>
      </c>
      <c r="B18" s="9">
        <f t="shared" si="0"/>
        <v>6.4024802703497974E-2</v>
      </c>
      <c r="C18" s="9">
        <f t="shared" si="0"/>
        <v>3.7428651978813419E-2</v>
      </c>
      <c r="D18" s="9">
        <f t="shared" si="1"/>
        <v>4.5454510710301432E-2</v>
      </c>
    </row>
    <row r="19" spans="1:4">
      <c r="A19" s="3" t="s">
        <v>0</v>
      </c>
      <c r="B19" s="9">
        <f t="shared" si="0"/>
        <v>3.456573547682075E-2</v>
      </c>
      <c r="C19" s="9">
        <f t="shared" si="0"/>
        <v>8.1026468693504425E-2</v>
      </c>
      <c r="D19" s="9">
        <f t="shared" si="1"/>
        <v>5.9593260198315207E-2</v>
      </c>
    </row>
    <row r="21" spans="1:4">
      <c r="A21" s="3" t="s">
        <v>24</v>
      </c>
      <c r="B21" s="9">
        <f>C8</f>
        <v>3.1006705968202961E-2</v>
      </c>
      <c r="C21" s="9"/>
    </row>
    <row r="22" spans="1:4">
      <c r="A22" s="3" t="s">
        <v>25</v>
      </c>
      <c r="B22" s="9">
        <f>C9</f>
        <v>0.11726254260458338</v>
      </c>
      <c r="C22" s="9"/>
    </row>
    <row r="23" spans="1:4">
      <c r="A23" s="3" t="s">
        <v>26</v>
      </c>
      <c r="B23" s="9">
        <f>C10</f>
        <v>0.1086054220589916</v>
      </c>
      <c r="C23" s="9"/>
    </row>
    <row r="24" spans="1:4">
      <c r="A24" s="3" t="s">
        <v>0</v>
      </c>
      <c r="B24" s="9">
        <f>C11</f>
        <v>0.17906880100674036</v>
      </c>
      <c r="C24" s="9"/>
    </row>
    <row r="25" spans="1:4">
      <c r="A25" s="3" t="s">
        <v>109</v>
      </c>
    </row>
    <row r="26" spans="1:4">
      <c r="A26" s="3" t="s">
        <v>110</v>
      </c>
      <c r="B26" s="9">
        <f>AVERAGE(HistData!E11:E46)</f>
        <v>5.552889057757443E-2</v>
      </c>
    </row>
    <row r="27" spans="1:4">
      <c r="A27" s="3" t="s">
        <v>111</v>
      </c>
      <c r="B27" s="22">
        <f>AVERAGE(HistData!X11:X46)</f>
        <v>0.10421921227707687</v>
      </c>
    </row>
    <row r="28" spans="1:4">
      <c r="A28" s="3" t="s">
        <v>31</v>
      </c>
      <c r="B28" s="9">
        <f>B27-B26</f>
        <v>4.8690321699502437E-2</v>
      </c>
    </row>
    <row r="30" spans="1:4">
      <c r="A30" s="3" t="s">
        <v>112</v>
      </c>
      <c r="D30"/>
    </row>
    <row r="31" spans="1:4">
      <c r="A31" s="3" t="s">
        <v>19</v>
      </c>
      <c r="B31" s="5" t="s">
        <v>32</v>
      </c>
      <c r="C31" s="5" t="s">
        <v>33</v>
      </c>
      <c r="D31" s="23" t="s">
        <v>34</v>
      </c>
    </row>
    <row r="32" spans="1:4">
      <c r="A32" s="3" t="s">
        <v>24</v>
      </c>
      <c r="B32" s="9">
        <f>B8</f>
        <v>5.5998943972009968E-2</v>
      </c>
      <c r="C32" s="9">
        <f>C8</f>
        <v>3.1006705968202961E-2</v>
      </c>
      <c r="D32" s="24" t="s">
        <v>35</v>
      </c>
    </row>
    <row r="33" spans="1:4">
      <c r="A33" s="3" t="s">
        <v>25</v>
      </c>
      <c r="B33" s="9">
        <f t="shared" ref="B33:C35" si="2">B9</f>
        <v>9.2628849524714674E-2</v>
      </c>
      <c r="C33" s="9">
        <f t="shared" si="2"/>
        <v>0.11726254260458338</v>
      </c>
      <c r="D33" s="9">
        <f>B33-$B$32</f>
        <v>3.6629905552704706E-2</v>
      </c>
    </row>
    <row r="34" spans="1:4">
      <c r="A34" s="3" t="s">
        <v>26</v>
      </c>
      <c r="B34" s="9">
        <f t="shared" si="2"/>
        <v>0.1014534546823114</v>
      </c>
      <c r="C34" s="9">
        <f t="shared" si="2"/>
        <v>0.1086054220589916</v>
      </c>
      <c r="D34" s="9">
        <f>B34-$B$32</f>
        <v>4.5454510710301432E-2</v>
      </c>
    </row>
    <row r="35" spans="1:4">
      <c r="A35" t="s">
        <v>0</v>
      </c>
      <c r="B35" s="9">
        <f t="shared" si="2"/>
        <v>0.11559220417032517</v>
      </c>
      <c r="C35" s="9">
        <f t="shared" si="2"/>
        <v>0.17906880100674036</v>
      </c>
      <c r="D35" s="9">
        <f>B35-$B$32</f>
        <v>5.9593260198315207E-2</v>
      </c>
    </row>
    <row r="36" spans="1:4">
      <c r="A36" t="s">
        <v>113</v>
      </c>
      <c r="B36"/>
      <c r="C36"/>
      <c r="D36"/>
    </row>
  </sheetData>
  <mergeCells count="1">
    <mergeCell ref="A4:F4"/>
  </mergeCell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F980"/>
  <sheetViews>
    <sheetView zoomScale="80" zoomScaleNormal="80" workbookViewId="0"/>
  </sheetViews>
  <sheetFormatPr defaultRowHeight="12.75"/>
  <sheetData>
    <row r="1" spans="1:58">
      <c r="A1" s="56"/>
      <c r="B1" s="57"/>
      <c r="C1" s="57"/>
      <c r="D1" s="56"/>
      <c r="E1" s="58"/>
      <c r="F1" s="58"/>
      <c r="G1" s="58"/>
      <c r="H1" s="56"/>
      <c r="I1" s="59"/>
      <c r="J1" s="58"/>
      <c r="K1" s="60"/>
      <c r="L1" s="61"/>
      <c r="M1" s="62"/>
      <c r="N1" s="61"/>
      <c r="O1" s="62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</row>
    <row r="2" spans="1:58">
      <c r="A2" s="56"/>
      <c r="B2" s="57"/>
      <c r="C2" s="57"/>
      <c r="D2" s="57"/>
      <c r="E2" s="63" t="s">
        <v>72</v>
      </c>
      <c r="F2" s="64" t="s">
        <v>42</v>
      </c>
      <c r="G2" s="56" t="s">
        <v>126</v>
      </c>
      <c r="H2" s="56"/>
      <c r="I2" s="59"/>
      <c r="J2" s="58"/>
      <c r="K2" s="60"/>
      <c r="L2" s="61"/>
      <c r="M2" s="62"/>
      <c r="N2" s="61"/>
      <c r="O2" s="62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</row>
    <row r="3" spans="1:58">
      <c r="A3" s="56"/>
      <c r="B3" s="56"/>
      <c r="C3" s="56"/>
      <c r="D3" s="56" t="s">
        <v>127</v>
      </c>
      <c r="E3" s="65">
        <v>1</v>
      </c>
      <c r="F3" s="65">
        <v>1</v>
      </c>
      <c r="G3" s="56">
        <f t="shared" ref="G3:G18" si="0">E3/F3</f>
        <v>1</v>
      </c>
      <c r="H3" s="56"/>
      <c r="I3" s="56" t="s">
        <v>128</v>
      </c>
      <c r="J3" s="58" t="s">
        <v>129</v>
      </c>
      <c r="K3" s="60"/>
      <c r="L3" s="66" t="s">
        <v>130</v>
      </c>
      <c r="M3" s="66" t="s">
        <v>131</v>
      </c>
      <c r="N3" s="66" t="s">
        <v>132</v>
      </c>
      <c r="O3" s="66" t="s">
        <v>133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</row>
    <row r="4" spans="1:58">
      <c r="A4" s="56" t="s">
        <v>134</v>
      </c>
      <c r="B4" s="56"/>
      <c r="C4" s="61">
        <v>1970</v>
      </c>
      <c r="D4" s="58">
        <v>0.109</v>
      </c>
      <c r="E4" s="65">
        <v>1.2055</v>
      </c>
      <c r="F4" s="65">
        <v>1.0534459424634</v>
      </c>
      <c r="G4" s="56">
        <f t="shared" si="0"/>
        <v>1.1443396869335636</v>
      </c>
      <c r="H4" s="67">
        <v>19841</v>
      </c>
      <c r="I4" s="56"/>
      <c r="J4" s="58"/>
      <c r="K4" s="60">
        <v>25538</v>
      </c>
      <c r="L4" s="61">
        <f t="shared" ref="L4:L67" si="1">L5/(1+J5)/(1+$B$6)^(1/12)</f>
        <v>40.517941113948638</v>
      </c>
      <c r="M4" s="61">
        <f t="shared" ref="M4:M67" si="2">M5/(1+J5)/(1+$B$5)^(1/12)</f>
        <v>29.57771928717958</v>
      </c>
      <c r="N4" s="61">
        <f t="shared" ref="N4:N67" si="3">AVERAGE(L4:M4)</f>
        <v>35.047830200564107</v>
      </c>
      <c r="O4" s="61">
        <f>O16/(1+D4)</f>
        <v>37.950004207248341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</row>
    <row r="5" spans="1:58">
      <c r="A5" s="56" t="s">
        <v>135</v>
      </c>
      <c r="B5" s="56">
        <f>-0.01</f>
        <v>-0.01</v>
      </c>
      <c r="C5" s="61">
        <v>1971</v>
      </c>
      <c r="D5" s="58">
        <v>8.8900000000000007E-2</v>
      </c>
      <c r="E5" s="65">
        <v>1.39946495</v>
      </c>
      <c r="F5" s="65">
        <v>1.0882601148842335</v>
      </c>
      <c r="G5" s="56">
        <f t="shared" si="0"/>
        <v>1.2859654882682821</v>
      </c>
      <c r="H5" s="67">
        <v>19842</v>
      </c>
      <c r="I5" s="58">
        <v>-1.6068500000000485E-3</v>
      </c>
      <c r="J5" s="58">
        <v>3.5430000000000001E-3</v>
      </c>
      <c r="K5" s="60">
        <v>25569</v>
      </c>
      <c r="L5" s="61">
        <f t="shared" si="1"/>
        <v>40.593097746334074</v>
      </c>
      <c r="M5" s="61">
        <f t="shared" si="2"/>
        <v>29.657663618645913</v>
      </c>
      <c r="N5" s="61">
        <f t="shared" si="3"/>
        <v>35.12538068248999</v>
      </c>
      <c r="O5" s="61">
        <f>11/12*O4+1/12*O16</f>
        <v>38.294716745464179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</row>
    <row r="6" spans="1:58">
      <c r="A6" s="56"/>
      <c r="B6" s="56">
        <f>-0.02</f>
        <v>-0.02</v>
      </c>
      <c r="C6" s="61">
        <v>1972</v>
      </c>
      <c r="D6" s="58">
        <v>-3.4799999999999998E-2</v>
      </c>
      <c r="E6" s="65">
        <v>1.4330521088000001</v>
      </c>
      <c r="F6" s="65">
        <v>1.1257699530499796</v>
      </c>
      <c r="G6" s="56">
        <f t="shared" si="0"/>
        <v>1.2729528843059985</v>
      </c>
      <c r="H6" s="67">
        <v>19843</v>
      </c>
      <c r="I6" s="58">
        <v>-4.2239192045738672E-2</v>
      </c>
      <c r="J6" s="58">
        <v>5.2959999999999995E-3</v>
      </c>
      <c r="K6" s="60">
        <v>25600</v>
      </c>
      <c r="L6" s="61">
        <f t="shared" si="1"/>
        <v>40.739433786167083</v>
      </c>
      <c r="M6" s="61">
        <f t="shared" si="2"/>
        <v>29.789770387739331</v>
      </c>
      <c r="N6" s="61">
        <f t="shared" si="3"/>
        <v>35.264602086953204</v>
      </c>
      <c r="O6" s="61">
        <f>10/12*O4+2/12*O16</f>
        <v>38.639429283680023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58">
      <c r="A7" s="56" t="s">
        <v>136</v>
      </c>
      <c r="B7" s="56">
        <v>0.02</v>
      </c>
      <c r="C7" s="61">
        <v>1973</v>
      </c>
      <c r="D7" s="58">
        <v>-1.2999999999999999E-3</v>
      </c>
      <c r="E7" s="65">
        <v>1.5216147291238402</v>
      </c>
      <c r="F7" s="65">
        <v>1.2245300332838585</v>
      </c>
      <c r="G7" s="56">
        <f t="shared" si="0"/>
        <v>1.2426111959404385</v>
      </c>
      <c r="H7" s="67">
        <v>19844</v>
      </c>
      <c r="I7" s="58">
        <v>1.6215923453661407E-2</v>
      </c>
      <c r="J7" s="58">
        <v>5.2680000000000001E-3</v>
      </c>
      <c r="K7" s="60">
        <v>25628</v>
      </c>
      <c r="L7" s="61">
        <f t="shared" si="1"/>
        <v>40.88515857461524</v>
      </c>
      <c r="M7" s="61">
        <f t="shared" si="2"/>
        <v>29.921632196495306</v>
      </c>
      <c r="N7" s="61">
        <f t="shared" si="3"/>
        <v>35.403395385555271</v>
      </c>
      <c r="O7" s="61">
        <f>9/12*O4+3/12*O16</f>
        <v>38.984141821895861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</row>
    <row r="8" spans="1:58">
      <c r="A8" s="56"/>
      <c r="B8" s="56">
        <v>0.03</v>
      </c>
      <c r="C8" s="61">
        <v>1974</v>
      </c>
      <c r="D8" s="58">
        <v>-0.1164</v>
      </c>
      <c r="E8" s="65">
        <v>1.4539028736778294</v>
      </c>
      <c r="F8" s="65">
        <v>1.3740945778683047</v>
      </c>
      <c r="G8" s="56">
        <f t="shared" si="0"/>
        <v>1.0580806424062419</v>
      </c>
      <c r="H8" s="67">
        <v>19851</v>
      </c>
      <c r="I8" s="58">
        <v>4.2353679582199932E-2</v>
      </c>
      <c r="J8" s="58">
        <v>6.113999999999991E-3</v>
      </c>
      <c r="K8" s="60">
        <v>25659</v>
      </c>
      <c r="L8" s="61">
        <f t="shared" si="1"/>
        <v>41.065935280824675</v>
      </c>
      <c r="M8" s="61">
        <f t="shared" si="2"/>
        <v>30.079370188776416</v>
      </c>
      <c r="N8" s="61">
        <f t="shared" si="3"/>
        <v>35.572652734800542</v>
      </c>
      <c r="O8" s="61">
        <f>8/12*O4+4/12*O16</f>
        <v>39.328854360111691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</row>
    <row r="9" spans="1:58">
      <c r="A9" s="56"/>
      <c r="B9" s="56"/>
      <c r="C9" s="61">
        <v>1975</v>
      </c>
      <c r="D9" s="58">
        <v>-3.7400000000000003E-2</v>
      </c>
      <c r="E9" s="65">
        <v>1.5328497997185355</v>
      </c>
      <c r="F9" s="65">
        <v>1.4704806177118304</v>
      </c>
      <c r="G9" s="56">
        <f t="shared" si="0"/>
        <v>1.0424141476300151</v>
      </c>
      <c r="H9" s="67">
        <v>19852</v>
      </c>
      <c r="I9" s="58">
        <v>1.740524903096019E-2</v>
      </c>
      <c r="J9" s="58">
        <v>4.3400000000000001E-3</v>
      </c>
      <c r="K9" s="60">
        <v>25689</v>
      </c>
      <c r="L9" s="61">
        <f t="shared" si="1"/>
        <v>41.174782880933265</v>
      </c>
      <c r="M9" s="61">
        <f t="shared" si="2"/>
        <v>30.184623598825244</v>
      </c>
      <c r="N9" s="61">
        <f t="shared" si="3"/>
        <v>35.679703239879252</v>
      </c>
      <c r="O9" s="61">
        <f>7/12*O4+5/12*O16</f>
        <v>39.673566898327536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</row>
    <row r="10" spans="1:58">
      <c r="A10" s="56"/>
      <c r="B10" s="56"/>
      <c r="C10" s="61">
        <v>1976</v>
      </c>
      <c r="D10" s="58">
        <v>0.16370000000000001</v>
      </c>
      <c r="E10" s="65">
        <v>1.9169819595280004</v>
      </c>
      <c r="F10" s="65">
        <v>1.5412270213408501</v>
      </c>
      <c r="G10" s="56">
        <f t="shared" si="0"/>
        <v>1.2438024593289623</v>
      </c>
      <c r="H10" s="67">
        <v>19853</v>
      </c>
      <c r="I10" s="58">
        <v>1.3714714682076856E-2</v>
      </c>
      <c r="J10" s="58">
        <v>5.1859999999999892E-3</v>
      </c>
      <c r="K10" s="60">
        <v>25720</v>
      </c>
      <c r="L10" s="61">
        <f t="shared" si="1"/>
        <v>41.318694258593112</v>
      </c>
      <c r="M10" s="61">
        <f t="shared" si="2"/>
        <v>30.315760123722555</v>
      </c>
      <c r="N10" s="61">
        <f t="shared" si="3"/>
        <v>35.817227191157833</v>
      </c>
      <c r="O10" s="61">
        <f>6/12*O4+6/12*O16</f>
        <v>40.018279436543374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</row>
    <row r="11" spans="1:58">
      <c r="A11" s="56"/>
      <c r="B11" s="56"/>
      <c r="C11" s="61">
        <v>1977</v>
      </c>
      <c r="D11" s="58">
        <v>3.7499999999999999E-2</v>
      </c>
      <c r="E11" s="65">
        <v>2.1136643085755735</v>
      </c>
      <c r="F11" s="65">
        <v>1.6456847985112704</v>
      </c>
      <c r="G11" s="56">
        <f t="shared" si="0"/>
        <v>1.2843676446957824</v>
      </c>
      <c r="H11" s="67">
        <v>19854</v>
      </c>
      <c r="I11" s="58">
        <v>3.3812193748164354E-2</v>
      </c>
      <c r="J11" s="58">
        <v>3.4389999999999998E-3</v>
      </c>
      <c r="K11" s="60">
        <v>25750</v>
      </c>
      <c r="L11" s="61">
        <f t="shared" si="1"/>
        <v>41.391046290283931</v>
      </c>
      <c r="M11" s="61">
        <f t="shared" si="2"/>
        <v>30.394549074109669</v>
      </c>
      <c r="N11" s="61">
        <f t="shared" si="3"/>
        <v>35.8927976821968</v>
      </c>
      <c r="O11" s="61">
        <f>5/12*O4+7/12*O16</f>
        <v>40.362991974759211</v>
      </c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</row>
    <row r="12" spans="1:58">
      <c r="A12" s="56"/>
      <c r="B12" s="56"/>
      <c r="C12" s="61">
        <v>1978</v>
      </c>
      <c r="D12" s="58">
        <v>0.13830000000000001</v>
      </c>
      <c r="E12" s="65">
        <v>2.5577451798073012</v>
      </c>
      <c r="F12" s="65">
        <v>1.7942465128192571</v>
      </c>
      <c r="G12" s="56">
        <f t="shared" si="0"/>
        <v>1.4255260698756365</v>
      </c>
      <c r="H12" s="67">
        <v>19861</v>
      </c>
      <c r="I12" s="58">
        <v>-4.9954693127189032E-2</v>
      </c>
      <c r="J12" s="58">
        <v>1.714E-3</v>
      </c>
      <c r="K12" s="60">
        <v>25781</v>
      </c>
      <c r="L12" s="61">
        <f t="shared" si="1"/>
        <v>41.392245565010761</v>
      </c>
      <c r="M12" s="61">
        <f t="shared" si="2"/>
        <v>30.421156089090218</v>
      </c>
      <c r="N12" s="61">
        <f t="shared" si="3"/>
        <v>35.906700827050486</v>
      </c>
      <c r="O12" s="61">
        <f>4/12*O4+8/12*O16</f>
        <v>40.707704512975049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</row>
    <row r="13" spans="1:58">
      <c r="A13" s="56"/>
      <c r="B13" s="56"/>
      <c r="C13" s="61">
        <v>1979</v>
      </c>
      <c r="D13" s="58">
        <v>0.16870000000000002</v>
      </c>
      <c r="E13" s="65">
        <v>3.217231464310276</v>
      </c>
      <c r="F13" s="65">
        <v>2.0330060134088574</v>
      </c>
      <c r="G13" s="56">
        <f t="shared" si="0"/>
        <v>1.5824997285255247</v>
      </c>
      <c r="H13" s="67">
        <v>19862</v>
      </c>
      <c r="I13" s="58">
        <v>4.3518877962408276E-2</v>
      </c>
      <c r="J13" s="58">
        <v>5.1329999999999995E-3</v>
      </c>
      <c r="K13" s="60">
        <v>25812</v>
      </c>
      <c r="L13" s="61">
        <f t="shared" si="1"/>
        <v>41.534726905111057</v>
      </c>
      <c r="M13" s="61">
        <f t="shared" si="2"/>
        <v>30.551709253432765</v>
      </c>
      <c r="N13" s="61">
        <f t="shared" si="3"/>
        <v>36.043218079271909</v>
      </c>
      <c r="O13" s="61">
        <f>3/12*O4+9/12*O16</f>
        <v>41.052417051190886</v>
      </c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</row>
    <row r="14" spans="1:58">
      <c r="A14" s="56"/>
      <c r="B14" s="56"/>
      <c r="C14" s="61">
        <v>1980</v>
      </c>
      <c r="D14" s="58">
        <v>8.660000000000001E-2</v>
      </c>
      <c r="E14" s="65">
        <v>3.7620520793472543</v>
      </c>
      <c r="F14" s="65">
        <v>2.2850320352490692</v>
      </c>
      <c r="G14" s="56">
        <f t="shared" si="0"/>
        <v>1.6463892065028267</v>
      </c>
      <c r="H14" s="67">
        <v>19863</v>
      </c>
      <c r="I14" s="58">
        <v>-4.0378443298558775E-3</v>
      </c>
      <c r="J14" s="58">
        <v>5.1060000000000003E-3</v>
      </c>
      <c r="K14" s="60">
        <v>25842</v>
      </c>
      <c r="L14" s="61">
        <f t="shared" si="1"/>
        <v>41.676579146550189</v>
      </c>
      <c r="M14" s="61">
        <f t="shared" si="2"/>
        <v>30.681998484431915</v>
      </c>
      <c r="N14" s="61">
        <f t="shared" si="3"/>
        <v>36.179288815491049</v>
      </c>
      <c r="O14" s="61">
        <f>2/12*O4+10/12*O16</f>
        <v>41.397129589406731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</row>
    <row r="15" spans="1:58">
      <c r="A15" s="56"/>
      <c r="B15" s="56"/>
      <c r="C15" s="61">
        <v>1981</v>
      </c>
      <c r="D15" s="58">
        <v>0.15799999999999997</v>
      </c>
      <c r="E15" s="65">
        <v>4.5892162344157912</v>
      </c>
      <c r="F15" s="65">
        <v>2.4893061010670974</v>
      </c>
      <c r="G15" s="56">
        <f t="shared" si="0"/>
        <v>1.8435724848979078</v>
      </c>
      <c r="H15" s="67">
        <v>19864</v>
      </c>
      <c r="I15" s="58">
        <v>8.8322085744876322E-3</v>
      </c>
      <c r="J15" s="58">
        <v>3.3869999999999998E-3</v>
      </c>
      <c r="K15" s="60">
        <v>25873</v>
      </c>
      <c r="L15" s="61">
        <f t="shared" si="1"/>
        <v>41.747394324041245</v>
      </c>
      <c r="M15" s="61">
        <f t="shared" si="2"/>
        <v>30.76014513942334</v>
      </c>
      <c r="N15" s="61">
        <f t="shared" si="3"/>
        <v>36.253769731732291</v>
      </c>
      <c r="O15" s="61">
        <f>1/12*O4+11/12*O16</f>
        <v>41.741842127622562</v>
      </c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</row>
    <row r="16" spans="1:58">
      <c r="A16" s="56"/>
      <c r="B16" s="56"/>
      <c r="C16" s="61">
        <v>1982</v>
      </c>
      <c r="D16" s="58">
        <v>-7.6600000000000001E-2</v>
      </c>
      <c r="E16" s="65">
        <v>4.5224898106373406</v>
      </c>
      <c r="F16" s="65">
        <v>2.5856890003173851</v>
      </c>
      <c r="G16" s="56">
        <f t="shared" si="0"/>
        <v>1.7490463122526412</v>
      </c>
      <c r="H16" s="67">
        <v>19871</v>
      </c>
      <c r="I16" s="58">
        <v>-1.2271542872780983E-2</v>
      </c>
      <c r="J16" s="58">
        <v>5.0629999999999894E-3</v>
      </c>
      <c r="K16" s="60">
        <v>25903</v>
      </c>
      <c r="L16" s="61">
        <f t="shared" si="1"/>
        <v>41.888180763523792</v>
      </c>
      <c r="M16" s="61">
        <f t="shared" si="2"/>
        <v>30.890001676347968</v>
      </c>
      <c r="N16" s="61">
        <f t="shared" si="3"/>
        <v>36.389091219935878</v>
      </c>
      <c r="O16" s="61">
        <f>O28/(1+D5)</f>
        <v>42.086554665838406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</row>
    <row r="17" spans="1:58">
      <c r="A17" s="56"/>
      <c r="B17" s="56"/>
      <c r="C17" s="61">
        <v>1983</v>
      </c>
      <c r="D17" s="58">
        <v>7.9100000000000004E-2</v>
      </c>
      <c r="E17" s="65">
        <v>5.2205885390665037</v>
      </c>
      <c r="F17" s="65">
        <v>2.6838471849411718</v>
      </c>
      <c r="G17" s="56">
        <f t="shared" si="0"/>
        <v>1.9451884475236751</v>
      </c>
      <c r="H17" s="67">
        <v>19872</v>
      </c>
      <c r="I17" s="58">
        <v>1.8104038909656284E-2</v>
      </c>
      <c r="J17" s="58">
        <v>8.4000000000000003E-4</v>
      </c>
      <c r="K17" s="60">
        <v>25934</v>
      </c>
      <c r="L17" s="61">
        <f t="shared" si="1"/>
        <v>41.85284575605727</v>
      </c>
      <c r="M17" s="61">
        <f t="shared" si="2"/>
        <v>30.890067144985043</v>
      </c>
      <c r="N17" s="61">
        <f t="shared" si="3"/>
        <v>36.371456450521158</v>
      </c>
      <c r="O17" s="61">
        <f>11/12*O16+1/12*O28</f>
        <v>42.398345891654486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</row>
    <row r="18" spans="1:58">
      <c r="A18" s="56"/>
      <c r="B18" s="56"/>
      <c r="C18" s="61">
        <v>1984</v>
      </c>
      <c r="D18" s="58">
        <v>8.4749999999999992E-2</v>
      </c>
      <c r="E18" s="65">
        <v>6.0304907715700571</v>
      </c>
      <c r="F18" s="65">
        <v>2.7899635399089444</v>
      </c>
      <c r="G18" s="56">
        <f t="shared" si="0"/>
        <v>2.1614944730664378</v>
      </c>
      <c r="H18" s="67">
        <v>19873</v>
      </c>
      <c r="I18" s="58">
        <v>4.5538887153613317E-3</v>
      </c>
      <c r="J18" s="58">
        <v>1.678E-3</v>
      </c>
      <c r="K18" s="60">
        <v>25965</v>
      </c>
      <c r="L18" s="61">
        <f t="shared" si="1"/>
        <v>41.852554243120629</v>
      </c>
      <c r="M18" s="61">
        <f t="shared" si="2"/>
        <v>30.915996818958838</v>
      </c>
      <c r="N18" s="61">
        <f t="shared" si="3"/>
        <v>36.384275531039734</v>
      </c>
      <c r="O18" s="61">
        <f>10/12*O16+2/12*O28</f>
        <v>42.71013711747058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</row>
    <row r="19" spans="1:58">
      <c r="A19" s="56"/>
      <c r="B19" s="56"/>
      <c r="C19" s="56"/>
      <c r="D19" s="56"/>
      <c r="E19" s="68"/>
      <c r="F19" s="56"/>
      <c r="G19" s="56"/>
      <c r="H19" s="67">
        <v>19874</v>
      </c>
      <c r="I19" s="58">
        <v>-9.2400796851389799E-2</v>
      </c>
      <c r="J19" s="58">
        <v>3.3500000000000001E-3</v>
      </c>
      <c r="K19" s="60">
        <v>25993</v>
      </c>
      <c r="L19" s="61">
        <f t="shared" si="1"/>
        <v>41.922122490827732</v>
      </c>
      <c r="M19" s="61">
        <f t="shared" si="2"/>
        <v>30.993596530452756</v>
      </c>
      <c r="N19" s="61">
        <f t="shared" si="3"/>
        <v>36.457859510640247</v>
      </c>
      <c r="O19" s="61">
        <f>9/12*O16+3/12*O28</f>
        <v>43.02192834328666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</row>
    <row r="20" spans="1:58">
      <c r="A20" s="56"/>
      <c r="B20" s="56"/>
      <c r="C20" s="56"/>
      <c r="D20" s="56"/>
      <c r="E20" s="67"/>
      <c r="F20" s="56"/>
      <c r="G20" s="56"/>
      <c r="H20" s="67">
        <v>19881</v>
      </c>
      <c r="I20" s="58">
        <v>2.6884325168089473E-2</v>
      </c>
      <c r="J20" s="58">
        <v>3.3389999999999895E-3</v>
      </c>
      <c r="K20" s="60">
        <v>26024</v>
      </c>
      <c r="L20" s="61">
        <f t="shared" si="1"/>
        <v>41.991346008786898</v>
      </c>
      <c r="M20" s="61">
        <f t="shared" si="2"/>
        <v>31.071050374483502</v>
      </c>
      <c r="N20" s="61">
        <f t="shared" si="3"/>
        <v>36.531198191635198</v>
      </c>
      <c r="O20" s="61">
        <f>8/12*O16+4/12*O28</f>
        <v>43.333719569102747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</row>
    <row r="21" spans="1:58">
      <c r="A21" s="56"/>
      <c r="B21" s="56"/>
      <c r="C21" s="56"/>
      <c r="D21" s="56"/>
      <c r="E21" s="56"/>
      <c r="F21" s="56"/>
      <c r="G21" s="56"/>
      <c r="H21" s="67">
        <v>19882</v>
      </c>
      <c r="I21" s="58">
        <v>7.3453662957914112E-3</v>
      </c>
      <c r="J21" s="58">
        <v>4.9919999999999895E-3</v>
      </c>
      <c r="K21" s="60">
        <v>26054</v>
      </c>
      <c r="L21" s="61">
        <f t="shared" si="1"/>
        <v>42.129978766028167</v>
      </c>
      <c r="M21" s="61">
        <f t="shared" si="2"/>
        <v>31.200015226251658</v>
      </c>
      <c r="N21" s="61">
        <f t="shared" si="3"/>
        <v>36.664996996139912</v>
      </c>
      <c r="O21" s="61">
        <f>7/12*O16+5/12*O28</f>
        <v>43.645510794918835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</row>
    <row r="22" spans="1:58">
      <c r="A22" s="56"/>
      <c r="B22" s="56"/>
      <c r="C22" s="56"/>
      <c r="D22" s="56"/>
      <c r="E22" s="56"/>
      <c r="F22" s="56"/>
      <c r="G22" s="56"/>
      <c r="H22" s="67">
        <v>19883</v>
      </c>
      <c r="I22" s="58">
        <v>3.4148458552973215E-2</v>
      </c>
      <c r="J22" s="58">
        <v>5.7949999999999998E-3</v>
      </c>
      <c r="K22" s="60">
        <v>26085</v>
      </c>
      <c r="L22" s="61">
        <f t="shared" si="1"/>
        <v>42.302842679237934</v>
      </c>
      <c r="M22" s="61">
        <f t="shared" si="2"/>
        <v>31.354548003047043</v>
      </c>
      <c r="N22" s="61">
        <f t="shared" si="3"/>
        <v>36.828695341142492</v>
      </c>
      <c r="O22" s="61">
        <f>6/12*O16+6/12*O28</f>
        <v>43.957302020734922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</row>
    <row r="23" spans="1:58">
      <c r="A23" s="56"/>
      <c r="B23" s="56"/>
      <c r="C23" s="56"/>
      <c r="D23" s="56"/>
      <c r="E23" s="56"/>
      <c r="F23" s="56"/>
      <c r="G23" s="56"/>
      <c r="H23" s="67">
        <v>19884</v>
      </c>
      <c r="I23" s="58">
        <v>-5.8480288106671829E-2</v>
      </c>
      <c r="J23" s="58">
        <v>2.4689999999999903E-3</v>
      </c>
      <c r="K23" s="60">
        <v>26115</v>
      </c>
      <c r="L23" s="61">
        <f t="shared" si="1"/>
        <v>42.335953293452718</v>
      </c>
      <c r="M23" s="61">
        <f t="shared" si="2"/>
        <v>31.40564825480757</v>
      </c>
      <c r="N23" s="61">
        <f t="shared" si="3"/>
        <v>36.870800774130146</v>
      </c>
      <c r="O23" s="61">
        <f>5/12*O16+7/12*O28</f>
        <v>44.269093246551009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</row>
    <row r="24" spans="1:58">
      <c r="A24" s="56"/>
      <c r="B24" s="56"/>
      <c r="C24" s="56"/>
      <c r="D24" s="56"/>
      <c r="E24" s="56"/>
      <c r="F24" s="56"/>
      <c r="G24" s="56"/>
      <c r="H24" s="67">
        <v>19891</v>
      </c>
      <c r="I24" s="58">
        <v>1.3268380239779276E-2</v>
      </c>
      <c r="J24" s="58">
        <v>2.4629999999999899E-3</v>
      </c>
      <c r="K24" s="60">
        <v>26146</v>
      </c>
      <c r="L24" s="61">
        <f t="shared" si="1"/>
        <v>42.36883623505642</v>
      </c>
      <c r="M24" s="61">
        <f t="shared" si="2"/>
        <v>31.456643511355171</v>
      </c>
      <c r="N24" s="61">
        <f t="shared" si="3"/>
        <v>36.912739873205794</v>
      </c>
      <c r="O24" s="61">
        <f>4/12*O16+8/12*O28</f>
        <v>44.580884472367089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</row>
    <row r="25" spans="1:58">
      <c r="A25" s="56"/>
      <c r="B25" s="56"/>
      <c r="C25" s="56"/>
      <c r="D25" s="56"/>
      <c r="E25" s="56"/>
      <c r="F25" s="56"/>
      <c r="G25" s="56"/>
      <c r="H25" s="67">
        <v>19892</v>
      </c>
      <c r="I25" s="58">
        <v>1.9763617054462168E-2</v>
      </c>
      <c r="J25" s="58">
        <v>8.1899999999999996E-4</v>
      </c>
      <c r="K25" s="60">
        <v>26177</v>
      </c>
      <c r="L25" s="61">
        <f t="shared" si="1"/>
        <v>42.33220751911599</v>
      </c>
      <c r="M25" s="61">
        <f t="shared" si="2"/>
        <v>31.456050144456537</v>
      </c>
      <c r="N25" s="61">
        <f t="shared" si="3"/>
        <v>36.894128831786261</v>
      </c>
      <c r="O25" s="61">
        <f>3/12*O16+9/12*O28</f>
        <v>44.892675698183176</v>
      </c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</row>
    <row r="26" spans="1:58">
      <c r="A26" s="56"/>
      <c r="B26" s="56"/>
      <c r="C26" s="56"/>
      <c r="D26" s="56"/>
      <c r="E26" s="56"/>
      <c r="F26" s="56"/>
      <c r="G26" s="56"/>
      <c r="H26" s="67">
        <v>19893</v>
      </c>
      <c r="I26" s="58">
        <v>-7.4499201543759552E-3</v>
      </c>
      <c r="J26" s="58">
        <v>1.6370000000000002E-3</v>
      </c>
      <c r="K26" s="60">
        <v>26207</v>
      </c>
      <c r="L26" s="61">
        <f t="shared" si="1"/>
        <v>42.330179966387405</v>
      </c>
      <c r="M26" s="61">
        <f t="shared" si="2"/>
        <v>31.481166296317092</v>
      </c>
      <c r="N26" s="61">
        <f t="shared" si="3"/>
        <v>36.905673131352245</v>
      </c>
      <c r="O26" s="61">
        <f>2/12*O16+10/12*O28</f>
        <v>45.20446692399927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</row>
    <row r="27" spans="1:58">
      <c r="A27" s="56"/>
      <c r="B27" s="56"/>
      <c r="C27" s="56"/>
      <c r="D27" s="56"/>
      <c r="E27" s="56"/>
      <c r="F27" s="56"/>
      <c r="G27" s="56"/>
      <c r="H27" s="67">
        <v>19894</v>
      </c>
      <c r="I27" s="58">
        <v>-5.4156979118081594E-2</v>
      </c>
      <c r="J27" s="58">
        <v>1.6339999999999898E-3</v>
      </c>
      <c r="K27" s="60">
        <v>26238</v>
      </c>
      <c r="L27" s="61">
        <f t="shared" si="1"/>
        <v>42.32802573384722</v>
      </c>
      <c r="M27" s="61">
        <f t="shared" si="2"/>
        <v>31.506208137790956</v>
      </c>
      <c r="N27" s="61">
        <f t="shared" si="3"/>
        <v>36.917116935819088</v>
      </c>
      <c r="O27" s="61">
        <f>1/12*O16+11/12*O28</f>
        <v>45.51625814981535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</row>
    <row r="28" spans="1:58">
      <c r="A28" s="56"/>
      <c r="B28" s="56"/>
      <c r="C28" s="56"/>
      <c r="D28" s="56"/>
      <c r="E28" s="56"/>
      <c r="F28" s="56"/>
      <c r="G28" s="56"/>
      <c r="H28" s="67">
        <v>19901</v>
      </c>
      <c r="I28" s="58">
        <v>-1.7961584138915132E-2</v>
      </c>
      <c r="J28" s="58">
        <v>4.078E-3</v>
      </c>
      <c r="K28" s="60">
        <v>26268</v>
      </c>
      <c r="L28" s="61">
        <f t="shared" si="1"/>
        <v>42.429147288698132</v>
      </c>
      <c r="M28" s="61">
        <f t="shared" si="2"/>
        <v>31.60820660796551</v>
      </c>
      <c r="N28" s="61">
        <f t="shared" si="3"/>
        <v>37.018676948331823</v>
      </c>
      <c r="O28" s="61">
        <f>O40/(1+D6)</f>
        <v>45.828049375631437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</row>
    <row r="29" spans="1:58">
      <c r="A29" s="56"/>
      <c r="B29" s="56"/>
      <c r="C29" s="56"/>
      <c r="D29" s="56"/>
      <c r="E29" s="56"/>
      <c r="F29" s="56"/>
      <c r="G29" s="56"/>
      <c r="H29" s="67">
        <v>19902</v>
      </c>
      <c r="I29" s="58">
        <v>4.5891994154158011E-2</v>
      </c>
      <c r="J29" s="58">
        <v>8.1199999999999892E-4</v>
      </c>
      <c r="K29" s="60">
        <v>26299</v>
      </c>
      <c r="L29" s="61">
        <f t="shared" si="1"/>
        <v>42.392169928203984</v>
      </c>
      <c r="M29" s="61">
        <f t="shared" si="2"/>
        <v>31.607389309916538</v>
      </c>
      <c r="N29" s="61">
        <f t="shared" si="3"/>
        <v>36.999779619060263</v>
      </c>
      <c r="O29" s="61">
        <f>11/12*O28+1/12*O40</f>
        <v>45.695148032442106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</row>
    <row r="30" spans="1:58">
      <c r="A30" s="56"/>
      <c r="B30" s="56"/>
      <c r="C30" s="56"/>
      <c r="D30" s="56"/>
      <c r="E30" s="56"/>
      <c r="F30" s="56"/>
      <c r="G30" s="56"/>
      <c r="H30" s="67">
        <v>19903</v>
      </c>
      <c r="I30" s="58">
        <v>1.0947468968888874E-2</v>
      </c>
      <c r="J30" s="58">
        <v>4.8700000000000002E-3</v>
      </c>
      <c r="K30" s="60">
        <v>26330</v>
      </c>
      <c r="L30" s="61">
        <f t="shared" si="1"/>
        <v>42.526962844707917</v>
      </c>
      <c r="M30" s="61">
        <f t="shared" si="2"/>
        <v>31.734727440119894</v>
      </c>
      <c r="N30" s="61">
        <f t="shared" si="3"/>
        <v>37.130845142413904</v>
      </c>
      <c r="O30" s="61">
        <f>10/12*O28+2/12*O40</f>
        <v>45.562246689252774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</row>
    <row r="31" spans="1:58">
      <c r="A31" s="56"/>
      <c r="B31" s="56"/>
      <c r="C31" s="56"/>
      <c r="D31" s="56"/>
      <c r="E31" s="56"/>
      <c r="F31" s="56"/>
      <c r="G31" s="56"/>
      <c r="H31" s="67">
        <v>19904</v>
      </c>
      <c r="I31" s="58">
        <v>-3.4854777050712382E-2</v>
      </c>
      <c r="J31" s="58">
        <v>1.6159999999999898E-3</v>
      </c>
      <c r="K31" s="60">
        <v>26359</v>
      </c>
      <c r="L31" s="61">
        <f t="shared" si="1"/>
        <v>42.524034399980344</v>
      </c>
      <c r="M31" s="61">
        <f t="shared" si="2"/>
        <v>31.759400231118377</v>
      </c>
      <c r="N31" s="61">
        <f t="shared" si="3"/>
        <v>37.141717315549357</v>
      </c>
      <c r="O31" s="61">
        <f>9/12*O28+3/12*O40</f>
        <v>45.429345346063442</v>
      </c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</row>
    <row r="32" spans="1:58">
      <c r="A32" s="56"/>
      <c r="B32" s="56"/>
      <c r="C32" s="56"/>
      <c r="D32" s="56"/>
      <c r="E32" s="56"/>
      <c r="F32" s="56"/>
      <c r="G32" s="56"/>
      <c r="H32" s="67">
        <v>19911</v>
      </c>
      <c r="I32" s="58">
        <v>-6.3824630110235536E-2</v>
      </c>
      <c r="J32" s="58">
        <v>2.4190000000000001E-3</v>
      </c>
      <c r="K32" s="60">
        <v>26390</v>
      </c>
      <c r="L32" s="61">
        <f t="shared" si="1"/>
        <v>42.555195516746593</v>
      </c>
      <c r="M32" s="61">
        <f t="shared" si="2"/>
        <v>31.809573652485994</v>
      </c>
      <c r="N32" s="61">
        <f t="shared" si="3"/>
        <v>37.182384584616294</v>
      </c>
      <c r="O32" s="61">
        <f>8/12*O28+4/12*O40</f>
        <v>45.296444002874111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</row>
    <row r="33" spans="1:58">
      <c r="A33" s="56"/>
      <c r="B33" s="56"/>
      <c r="C33" s="56"/>
      <c r="D33" s="56"/>
      <c r="E33" s="56"/>
      <c r="F33" s="56"/>
      <c r="G33" s="56"/>
      <c r="H33" s="67">
        <v>19912</v>
      </c>
      <c r="I33" s="58">
        <v>-2.8062649405611761E-2</v>
      </c>
      <c r="J33" s="58">
        <v>3.21799999999999E-3</v>
      </c>
      <c r="K33" s="60">
        <v>26420</v>
      </c>
      <c r="L33" s="61">
        <f t="shared" si="1"/>
        <v>42.620323873693614</v>
      </c>
      <c r="M33" s="61">
        <f t="shared" si="2"/>
        <v>31.885220909474398</v>
      </c>
      <c r="N33" s="61">
        <f t="shared" si="3"/>
        <v>37.252772391584003</v>
      </c>
      <c r="O33" s="61">
        <f>7/12*O28+5/12*O40</f>
        <v>45.163542659684786</v>
      </c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</row>
    <row r="34" spans="1:58">
      <c r="A34" s="56"/>
      <c r="B34" s="56"/>
      <c r="C34" s="56"/>
      <c r="D34" s="56"/>
      <c r="E34" s="56"/>
      <c r="F34" s="56"/>
      <c r="G34" s="56"/>
      <c r="H34" s="67">
        <v>19913</v>
      </c>
      <c r="I34" s="58">
        <v>6.5694107647576105E-2</v>
      </c>
      <c r="J34" s="58">
        <v>2.4060000000000002E-3</v>
      </c>
      <c r="K34" s="60">
        <v>26451</v>
      </c>
      <c r="L34" s="61">
        <f t="shared" si="1"/>
        <v>42.651002418068515</v>
      </c>
      <c r="M34" s="61">
        <f t="shared" si="2"/>
        <v>31.935178941181022</v>
      </c>
      <c r="N34" s="61">
        <f t="shared" si="3"/>
        <v>37.293090679624768</v>
      </c>
      <c r="O34" s="61">
        <f>6/12*O28+6/12*O40</f>
        <v>45.030641316495448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</row>
    <row r="35" spans="1:58">
      <c r="A35" s="56"/>
      <c r="B35" s="56"/>
      <c r="C35" s="56"/>
      <c r="D35" s="56"/>
      <c r="E35" s="56"/>
      <c r="F35" s="56"/>
      <c r="G35" s="56"/>
      <c r="H35" s="67">
        <v>19914</v>
      </c>
      <c r="I35" s="58">
        <v>-6.3335639405910138E-2</v>
      </c>
      <c r="J35" s="58">
        <v>4.0000000000000001E-3</v>
      </c>
      <c r="K35" s="60">
        <v>26481</v>
      </c>
      <c r="L35" s="61">
        <f t="shared" si="1"/>
        <v>42.749574381392023</v>
      </c>
      <c r="M35" s="61">
        <f t="shared" si="2"/>
        <v>32.03607730654165</v>
      </c>
      <c r="N35" s="61">
        <f t="shared" si="3"/>
        <v>37.392825843966833</v>
      </c>
      <c r="O35" s="61">
        <f>5/12*O28+7/12*O40</f>
        <v>44.897739973306123</v>
      </c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</row>
    <row r="36" spans="1:58">
      <c r="A36" s="56"/>
      <c r="B36" s="56"/>
      <c r="C36" s="56"/>
      <c r="D36" s="56"/>
      <c r="E36" s="56"/>
      <c r="F36" s="56"/>
      <c r="G36" s="56"/>
      <c r="H36" s="67">
        <v>19921</v>
      </c>
      <c r="I36" s="58">
        <v>4.3029760857531407E-3</v>
      </c>
      <c r="J36" s="58">
        <v>1.59399999999999E-3</v>
      </c>
      <c r="K36" s="60">
        <v>26512</v>
      </c>
      <c r="L36" s="61">
        <f t="shared" si="1"/>
        <v>42.745691698837703</v>
      </c>
      <c r="M36" s="61">
        <f t="shared" si="2"/>
        <v>32.060280184285723</v>
      </c>
      <c r="N36" s="61">
        <f t="shared" si="3"/>
        <v>37.40298594156171</v>
      </c>
      <c r="O36" s="61">
        <f>4/12*O28+8/12*O40</f>
        <v>44.764838630116785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</row>
    <row r="37" spans="1:58">
      <c r="A37" s="56"/>
      <c r="B37" s="56"/>
      <c r="C37" s="56"/>
      <c r="D37" s="56"/>
      <c r="E37" s="56"/>
      <c r="F37" s="56"/>
      <c r="G37" s="56"/>
      <c r="H37" s="67">
        <v>19922</v>
      </c>
      <c r="I37" s="58">
        <v>-2.3085282097805138E-2</v>
      </c>
      <c r="J37" s="58">
        <v>3.9779999999999902E-3</v>
      </c>
      <c r="K37" s="60">
        <v>26543</v>
      </c>
      <c r="L37" s="61">
        <f t="shared" si="1"/>
        <v>42.843543677970601</v>
      </c>
      <c r="M37" s="61">
        <f t="shared" si="2"/>
        <v>32.160869068081773</v>
      </c>
      <c r="N37" s="61">
        <f t="shared" si="3"/>
        <v>37.502206373026183</v>
      </c>
      <c r="O37" s="61">
        <f>3/12*O28+9/12*O40</f>
        <v>44.631937286927453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</row>
    <row r="38" spans="1:58">
      <c r="A38" s="56"/>
      <c r="B38" s="56"/>
      <c r="C38" s="56"/>
      <c r="D38" s="56"/>
      <c r="E38" s="56"/>
      <c r="F38" s="56"/>
      <c r="G38" s="56"/>
      <c r="H38" s="67">
        <v>19923</v>
      </c>
      <c r="I38" s="58">
        <v>-3.2283030361679455E-3</v>
      </c>
      <c r="J38" s="58">
        <v>3.1700000000000001E-3</v>
      </c>
      <c r="K38" s="60">
        <v>26573</v>
      </c>
      <c r="L38" s="61">
        <f t="shared" si="1"/>
        <v>42.90706030493395</v>
      </c>
      <c r="M38" s="61">
        <f t="shared" si="2"/>
        <v>32.235809321400112</v>
      </c>
      <c r="N38" s="61">
        <f t="shared" si="3"/>
        <v>37.571434813167031</v>
      </c>
      <c r="O38" s="61">
        <f>2/12*O28+10/12*O40</f>
        <v>44.499035943738129</v>
      </c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</row>
    <row r="39" spans="1:58">
      <c r="A39" s="56"/>
      <c r="B39" s="56"/>
      <c r="C39" s="56"/>
      <c r="D39" s="56"/>
      <c r="E39" s="56"/>
      <c r="F39" s="56"/>
      <c r="G39" s="56"/>
      <c r="H39" s="67">
        <v>19924</v>
      </c>
      <c r="I39" s="58">
        <v>-7.9531611850605421E-2</v>
      </c>
      <c r="J39" s="58">
        <v>2.3699999999999997E-3</v>
      </c>
      <c r="K39" s="60">
        <v>26604</v>
      </c>
      <c r="L39" s="61">
        <f t="shared" si="1"/>
        <v>42.936403189277826</v>
      </c>
      <c r="M39" s="61">
        <f t="shared" si="2"/>
        <v>32.285157140372398</v>
      </c>
      <c r="N39" s="61">
        <f t="shared" si="3"/>
        <v>37.610780164825115</v>
      </c>
      <c r="O39" s="61">
        <f>1/12*O28+11/12*O40</f>
        <v>44.366134600548797</v>
      </c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1:58">
      <c r="A40" s="56"/>
      <c r="B40" s="56"/>
      <c r="C40" s="56"/>
      <c r="D40" s="56"/>
      <c r="E40" s="56"/>
      <c r="F40" s="56"/>
      <c r="G40" s="56"/>
      <c r="H40" s="67">
        <v>19931</v>
      </c>
      <c r="I40" s="58">
        <v>2.6056515185685525E-2</v>
      </c>
      <c r="J40" s="58">
        <v>3.1519999999999899E-3</v>
      </c>
      <c r="K40" s="60">
        <v>26634</v>
      </c>
      <c r="L40" s="61">
        <f t="shared" si="1"/>
        <v>42.999285927588637</v>
      </c>
      <c r="M40" s="61">
        <f t="shared" si="2"/>
        <v>32.359806359560309</v>
      </c>
      <c r="N40" s="61">
        <f t="shared" si="3"/>
        <v>37.67954614357447</v>
      </c>
      <c r="O40" s="61">
        <f>O52/(1+D7)</f>
        <v>44.233233257359466</v>
      </c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</row>
    <row r="41" spans="1:58">
      <c r="A41" s="56"/>
      <c r="B41" s="56"/>
      <c r="C41" s="56"/>
      <c r="D41" s="56"/>
      <c r="E41" s="56"/>
      <c r="F41" s="56"/>
      <c r="G41" s="56"/>
      <c r="H41" s="67">
        <v>19932</v>
      </c>
      <c r="I41" s="58">
        <v>5.4483909656070306E-2</v>
      </c>
      <c r="J41" s="58">
        <v>3.1419999999999899E-3</v>
      </c>
      <c r="K41" s="60">
        <v>26665</v>
      </c>
      <c r="L41" s="61">
        <f t="shared" si="1"/>
        <v>43.061831491599257</v>
      </c>
      <c r="M41" s="61">
        <f t="shared" si="2"/>
        <v>32.434304854313204</v>
      </c>
      <c r="N41" s="61">
        <f t="shared" si="3"/>
        <v>37.748068172956231</v>
      </c>
      <c r="O41" s="61">
        <f>11/12*O40+1/12*O52</f>
        <v>44.228441323756584</v>
      </c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</row>
    <row r="42" spans="1:58">
      <c r="A42" s="56"/>
      <c r="B42" s="56"/>
      <c r="C42" s="56"/>
      <c r="D42" s="56"/>
      <c r="E42" s="56"/>
      <c r="F42" s="56"/>
      <c r="G42" s="56"/>
      <c r="H42" s="67">
        <v>19933</v>
      </c>
      <c r="I42" s="58">
        <v>2.6550073296060628E-2</v>
      </c>
      <c r="J42" s="58">
        <v>7.04799999999999E-3</v>
      </c>
      <c r="K42" s="60">
        <v>26696</v>
      </c>
      <c r="L42" s="61">
        <f t="shared" si="1"/>
        <v>43.292384610892384</v>
      </c>
      <c r="M42" s="61">
        <f t="shared" si="2"/>
        <v>32.635557193027019</v>
      </c>
      <c r="N42" s="61">
        <f t="shared" si="3"/>
        <v>37.963970901959698</v>
      </c>
      <c r="O42" s="61">
        <f>10/12*O40+2/12*O52</f>
        <v>44.22364939015371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</row>
    <row r="43" spans="1:58">
      <c r="A43" s="56"/>
      <c r="B43" s="56"/>
      <c r="C43" s="56"/>
      <c r="D43" s="56"/>
      <c r="E43" s="56"/>
      <c r="F43" s="56"/>
      <c r="G43" s="56"/>
      <c r="H43" s="67">
        <v>19934</v>
      </c>
      <c r="I43" s="58">
        <v>-1.9336021947572224E-2</v>
      </c>
      <c r="J43" s="58">
        <v>9.3310000000000008E-3</v>
      </c>
      <c r="K43" s="60">
        <v>26724</v>
      </c>
      <c r="L43" s="61">
        <f t="shared" si="1"/>
        <v>43.622842368940255</v>
      </c>
      <c r="M43" s="61">
        <f t="shared" si="2"/>
        <v>32.912502888365495</v>
      </c>
      <c r="N43" s="61">
        <f t="shared" si="3"/>
        <v>38.267672628652875</v>
      </c>
      <c r="O43" s="61">
        <f>9/12*O40+3/12*O52</f>
        <v>44.218857456550822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</row>
    <row r="44" spans="1:58">
      <c r="A44" s="56"/>
      <c r="B44" s="56"/>
      <c r="C44" s="56"/>
      <c r="D44" s="56"/>
      <c r="E44" s="56"/>
      <c r="F44" s="56"/>
      <c r="G44" s="56"/>
      <c r="H44" s="67">
        <v>19941</v>
      </c>
      <c r="I44" s="58">
        <v>-2.4229787325975582E-3</v>
      </c>
      <c r="J44" s="58">
        <v>6.9340000000000001E-3</v>
      </c>
      <c r="K44" s="60">
        <v>26755</v>
      </c>
      <c r="L44" s="61">
        <f t="shared" si="1"/>
        <v>43.851434502699696</v>
      </c>
      <c r="M44" s="61">
        <f t="shared" si="2"/>
        <v>33.112973524465289</v>
      </c>
      <c r="N44" s="61">
        <f t="shared" si="3"/>
        <v>38.482204013582489</v>
      </c>
      <c r="O44" s="61">
        <f>8/12*O40+4/12*O52</f>
        <v>44.214065522947941</v>
      </c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</row>
    <row r="45" spans="1:58">
      <c r="A45" s="56"/>
      <c r="B45" s="56"/>
      <c r="C45" s="56"/>
      <c r="D45" s="56"/>
      <c r="E45" s="56"/>
      <c r="F45" s="56"/>
      <c r="G45" s="56"/>
      <c r="H45" s="67">
        <v>19942</v>
      </c>
      <c r="I45" s="58">
        <v>1.3602294772248058E-3</v>
      </c>
      <c r="J45" s="58">
        <v>6.1209999999999902E-3</v>
      </c>
      <c r="K45" s="60">
        <v>26785</v>
      </c>
      <c r="L45" s="61">
        <f t="shared" si="1"/>
        <v>44.045633257643168</v>
      </c>
      <c r="M45" s="61">
        <f t="shared" si="2"/>
        <v>33.287766920797097</v>
      </c>
      <c r="N45" s="61">
        <f t="shared" si="3"/>
        <v>38.666700089220129</v>
      </c>
      <c r="O45" s="61">
        <f>7/12*O40+5/12*O52</f>
        <v>44.209273589345067</v>
      </c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</row>
    <row r="46" spans="1:58">
      <c r="A46" s="56"/>
      <c r="B46" s="56"/>
      <c r="C46" s="56"/>
      <c r="D46" s="56"/>
      <c r="E46" s="56"/>
      <c r="F46" s="56"/>
      <c r="G46" s="56"/>
      <c r="H46" s="67">
        <v>19943</v>
      </c>
      <c r="I46" s="58">
        <v>2.0484642408057363E-2</v>
      </c>
      <c r="J46" s="58">
        <v>6.8440000000000003E-3</v>
      </c>
      <c r="K46" s="60">
        <v>26816</v>
      </c>
      <c r="L46" s="61">
        <f t="shared" si="1"/>
        <v>44.272483458656986</v>
      </c>
      <c r="M46" s="61">
        <f t="shared" si="2"/>
        <v>33.487529905818953</v>
      </c>
      <c r="N46" s="61">
        <f t="shared" si="3"/>
        <v>38.880006682237969</v>
      </c>
      <c r="O46" s="61">
        <f>6/12*O40+6/12*O52</f>
        <v>44.204481655742185</v>
      </c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</row>
    <row r="47" spans="1:58">
      <c r="A47" s="56"/>
      <c r="B47" s="56"/>
      <c r="C47" s="56"/>
      <c r="D47" s="56"/>
      <c r="E47" s="56"/>
      <c r="F47" s="56"/>
      <c r="G47" s="56"/>
      <c r="H47" s="67">
        <v>19944</v>
      </c>
      <c r="I47" s="58">
        <v>-1.3199919931701332E-2</v>
      </c>
      <c r="J47" s="58">
        <v>2.2659999999999898E-3</v>
      </c>
      <c r="K47" s="60">
        <v>26846</v>
      </c>
      <c r="L47" s="61">
        <f t="shared" si="1"/>
        <v>44.298163522857209</v>
      </c>
      <c r="M47" s="61">
        <f t="shared" si="2"/>
        <v>33.535314119421315</v>
      </c>
      <c r="N47" s="61">
        <f t="shared" si="3"/>
        <v>38.916738821139262</v>
      </c>
      <c r="O47" s="61">
        <f>5/12*O40+7/12*O52</f>
        <v>44.199689722139304</v>
      </c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</row>
    <row r="48" spans="1:58">
      <c r="A48" s="56"/>
      <c r="B48" s="56"/>
      <c r="C48" s="56"/>
      <c r="D48" s="56"/>
      <c r="E48" s="56"/>
      <c r="F48" s="56"/>
      <c r="G48" s="56"/>
      <c r="H48" s="67">
        <v>19951</v>
      </c>
      <c r="I48" s="58">
        <v>-4.0594286305047911E-3</v>
      </c>
      <c r="J48" s="58">
        <v>1.8086000000000001E-2</v>
      </c>
      <c r="K48" s="60">
        <v>26877</v>
      </c>
      <c r="L48" s="61">
        <f t="shared" si="1"/>
        <v>45.023476589234903</v>
      </c>
      <c r="M48" s="61">
        <f t="shared" si="2"/>
        <v>34.113251040320087</v>
      </c>
      <c r="N48" s="61">
        <f t="shared" si="3"/>
        <v>39.568363814777499</v>
      </c>
      <c r="O48" s="61">
        <f>4/12*O40+8/12*O52</f>
        <v>44.194897788536423</v>
      </c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</row>
    <row r="49" spans="1:58">
      <c r="A49" s="56"/>
      <c r="B49" s="56"/>
      <c r="C49" s="56"/>
      <c r="D49" s="56"/>
      <c r="E49" s="56"/>
      <c r="F49" s="56"/>
      <c r="G49" s="56"/>
      <c r="H49" s="67">
        <v>19952</v>
      </c>
      <c r="I49" s="58">
        <v>2.5842728930634884E-2</v>
      </c>
      <c r="J49" s="58">
        <v>2.9609999999999997E-3</v>
      </c>
      <c r="K49" s="60">
        <v>26908</v>
      </c>
      <c r="L49" s="61">
        <f t="shared" si="1"/>
        <v>45.080830943555398</v>
      </c>
      <c r="M49" s="61">
        <f t="shared" si="2"/>
        <v>34.185616972504086</v>
      </c>
      <c r="N49" s="61">
        <f t="shared" si="3"/>
        <v>39.633223958029745</v>
      </c>
      <c r="O49" s="61">
        <f>3/12*O40+9/12*O52</f>
        <v>44.190105854933542</v>
      </c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</row>
    <row r="50" spans="1:58">
      <c r="A50" s="56"/>
      <c r="B50" s="56"/>
      <c r="C50" s="56"/>
      <c r="D50" s="56"/>
      <c r="E50" s="56"/>
      <c r="F50" s="56"/>
      <c r="G50" s="56"/>
      <c r="H50" s="67">
        <v>19953</v>
      </c>
      <c r="I50" s="58">
        <v>1.1226691292831381E-2</v>
      </c>
      <c r="J50" s="58">
        <v>8.1180000000000002E-3</v>
      </c>
      <c r="K50" s="60">
        <v>26938</v>
      </c>
      <c r="L50" s="61">
        <f t="shared" si="1"/>
        <v>45.370349137818515</v>
      </c>
      <c r="M50" s="61">
        <f t="shared" si="2"/>
        <v>34.434284054061536</v>
      </c>
      <c r="N50" s="61">
        <f t="shared" si="3"/>
        <v>39.902316595940022</v>
      </c>
      <c r="O50" s="61">
        <f>2/12*O40+10/12*O52</f>
        <v>44.18531392133066</v>
      </c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</row>
    <row r="51" spans="1:58">
      <c r="A51" s="56"/>
      <c r="B51" s="56"/>
      <c r="C51" s="56"/>
      <c r="D51" s="56"/>
      <c r="E51" s="56"/>
      <c r="F51" s="56"/>
      <c r="G51" s="56"/>
      <c r="H51" s="67">
        <v>19954</v>
      </c>
      <c r="I51" s="58">
        <v>-1.9743639464653295E-4</v>
      </c>
      <c r="J51" s="58">
        <v>7.3209999999999898E-3</v>
      </c>
      <c r="K51" s="60">
        <v>26969</v>
      </c>
      <c r="L51" s="61">
        <f t="shared" si="1"/>
        <v>45.625627334648911</v>
      </c>
      <c r="M51" s="61">
        <f t="shared" si="2"/>
        <v>34.657338797752253</v>
      </c>
      <c r="N51" s="61">
        <f t="shared" si="3"/>
        <v>40.141483066200578</v>
      </c>
      <c r="O51" s="61">
        <f>1/12*O40+11/12*O52</f>
        <v>44.180521987727772</v>
      </c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</row>
    <row r="52" spans="1:58">
      <c r="A52" s="56"/>
      <c r="B52" s="56"/>
      <c r="C52" s="56"/>
      <c r="D52" s="56"/>
      <c r="E52" s="56"/>
      <c r="F52" s="56"/>
      <c r="G52" s="56"/>
      <c r="H52" s="67">
        <v>19961</v>
      </c>
      <c r="I52" s="58">
        <v>-4.226456627699493E-3</v>
      </c>
      <c r="J52" s="58">
        <v>6.5409999999999999E-3</v>
      </c>
      <c r="K52" s="60">
        <v>26999</v>
      </c>
      <c r="L52" s="61">
        <f t="shared" si="1"/>
        <v>45.846813739848592</v>
      </c>
      <c r="M52" s="61">
        <f t="shared" si="2"/>
        <v>34.854828328665683</v>
      </c>
      <c r="N52" s="61">
        <f t="shared" si="3"/>
        <v>40.350821034257137</v>
      </c>
      <c r="O52" s="61">
        <f>O64/(1+D8)</f>
        <v>44.175730054124898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</row>
    <row r="53" spans="1:58">
      <c r="A53" s="56"/>
      <c r="B53" s="56"/>
      <c r="C53" s="56"/>
      <c r="D53" s="56"/>
      <c r="E53" s="56"/>
      <c r="F53" s="56"/>
      <c r="G53" s="56"/>
      <c r="H53" s="67">
        <v>19962</v>
      </c>
      <c r="I53" s="58">
        <v>2.3508038649239227E-2</v>
      </c>
      <c r="J53" s="58">
        <v>8.6639999999999894E-3</v>
      </c>
      <c r="K53" s="60">
        <v>27030</v>
      </c>
      <c r="L53" s="61">
        <f t="shared" si="1"/>
        <v>46.166241482519055</v>
      </c>
      <c r="M53" s="61">
        <f t="shared" si="2"/>
        <v>35.127378075484422</v>
      </c>
      <c r="N53" s="61">
        <f t="shared" si="3"/>
        <v>40.646809779001742</v>
      </c>
      <c r="O53" s="61">
        <f>11/12*O52+1/12*O64</f>
        <v>43.747225472599879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</row>
    <row r="54" spans="1:58">
      <c r="A54" s="56"/>
      <c r="B54" s="56"/>
      <c r="C54" s="56"/>
      <c r="D54" s="56"/>
      <c r="E54" s="56"/>
      <c r="F54" s="56"/>
      <c r="G54" s="56"/>
      <c r="H54" s="67">
        <v>19963</v>
      </c>
      <c r="I54" s="58">
        <v>7.7913775562250542E-3</v>
      </c>
      <c r="J54" s="58">
        <v>1.2885000000000001E-2</v>
      </c>
      <c r="K54" s="60">
        <v>27061</v>
      </c>
      <c r="L54" s="61">
        <f t="shared" si="1"/>
        <v>46.682434678825572</v>
      </c>
      <c r="M54" s="61">
        <f t="shared" si="2"/>
        <v>35.55020757628629</v>
      </c>
      <c r="N54" s="61">
        <f t="shared" si="3"/>
        <v>41.116321127555935</v>
      </c>
      <c r="O54" s="61">
        <f>10/12*O52+2/12*O64</f>
        <v>43.318720891074882</v>
      </c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</row>
    <row r="55" spans="1:58">
      <c r="A55" s="56"/>
      <c r="B55" s="56"/>
      <c r="C55" s="56"/>
      <c r="D55" s="56"/>
      <c r="E55" s="56"/>
      <c r="F55" s="56"/>
      <c r="G55" s="56"/>
      <c r="H55" s="67">
        <v>19964</v>
      </c>
      <c r="I55" s="58">
        <v>3.4576592225054936E-2</v>
      </c>
      <c r="J55" s="58">
        <v>1.1307000000000001E-2</v>
      </c>
      <c r="K55" s="60">
        <v>27089</v>
      </c>
      <c r="L55" s="61">
        <f t="shared" si="1"/>
        <v>47.130858558653564</v>
      </c>
      <c r="M55" s="61">
        <f t="shared" si="2"/>
        <v>35.922075427457138</v>
      </c>
      <c r="N55" s="61">
        <f t="shared" si="3"/>
        <v>41.526466993055351</v>
      </c>
      <c r="O55" s="61">
        <f>9/12*O52+3/12*O64</f>
        <v>42.890216309549864</v>
      </c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</row>
    <row r="56" spans="1:58">
      <c r="A56" s="56"/>
      <c r="B56" s="56"/>
      <c r="C56" s="56"/>
      <c r="D56" s="56"/>
      <c r="E56" s="56"/>
      <c r="F56" s="56"/>
      <c r="G56" s="56"/>
      <c r="H56" s="67">
        <v>19971</v>
      </c>
      <c r="I56" s="58">
        <v>7.2710960109398926E-3</v>
      </c>
      <c r="J56" s="58">
        <v>5.5909999999999901E-3</v>
      </c>
      <c r="K56" s="60">
        <v>27120</v>
      </c>
      <c r="L56" s="61">
        <f t="shared" si="1"/>
        <v>47.31464310704645</v>
      </c>
      <c r="M56" s="61">
        <f t="shared" si="2"/>
        <v>36.092674463959746</v>
      </c>
      <c r="N56" s="61">
        <f t="shared" si="3"/>
        <v>41.703658785503094</v>
      </c>
      <c r="O56" s="61">
        <f>8/12*O52+4/12*O64</f>
        <v>42.461711728024852</v>
      </c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</row>
    <row r="57" spans="1:58">
      <c r="A57" s="56"/>
      <c r="B57" s="56"/>
      <c r="C57" s="56"/>
      <c r="D57" s="56"/>
      <c r="E57" s="56"/>
      <c r="F57" s="56"/>
      <c r="G57" s="56"/>
      <c r="H57" s="67">
        <v>19972</v>
      </c>
      <c r="I57" s="58">
        <v>3.3435256318704143E-2</v>
      </c>
      <c r="J57" s="58">
        <v>1.1119E-2</v>
      </c>
      <c r="K57" s="60">
        <v>27150</v>
      </c>
      <c r="L57" s="61">
        <f t="shared" si="1"/>
        <v>47.760259688288762</v>
      </c>
      <c r="M57" s="61">
        <f t="shared" si="2"/>
        <v>36.46343697006396</v>
      </c>
      <c r="N57" s="61">
        <f t="shared" si="3"/>
        <v>42.111848329176361</v>
      </c>
      <c r="O57" s="61">
        <f>7/12*O52+5/12*O64</f>
        <v>42.033207146499848</v>
      </c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</row>
    <row r="58" spans="1:58">
      <c r="A58" s="56"/>
      <c r="B58" s="56"/>
      <c r="C58" s="56"/>
      <c r="D58" s="56"/>
      <c r="E58" s="56"/>
      <c r="F58" s="56"/>
      <c r="G58" s="56"/>
      <c r="H58" s="67">
        <v>19973</v>
      </c>
      <c r="I58" s="58">
        <v>5.0108967108995373E-2</v>
      </c>
      <c r="J58" s="58">
        <v>9.6220000000000003E-3</v>
      </c>
      <c r="K58" s="60">
        <v>27181</v>
      </c>
      <c r="L58" s="61">
        <f t="shared" si="1"/>
        <v>48.138696314562026</v>
      </c>
      <c r="M58" s="61">
        <f t="shared" si="2"/>
        <v>36.783468072049729</v>
      </c>
      <c r="N58" s="61">
        <f t="shared" si="3"/>
        <v>42.461082193305877</v>
      </c>
      <c r="O58" s="61">
        <f>6/12*O52+6/12*O64</f>
        <v>41.604702564974829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</row>
    <row r="59" spans="1:58">
      <c r="A59" s="56"/>
      <c r="B59" s="56"/>
      <c r="C59" s="56"/>
      <c r="D59" s="56"/>
      <c r="E59" s="56"/>
      <c r="F59" s="56"/>
      <c r="G59" s="56"/>
      <c r="H59" s="67">
        <v>19974</v>
      </c>
      <c r="I59" s="58">
        <v>5.2202397788411847E-2</v>
      </c>
      <c r="J59" s="58">
        <v>7.4879999999999999E-3</v>
      </c>
      <c r="K59" s="60">
        <v>27211</v>
      </c>
      <c r="L59" s="61">
        <f t="shared" si="1"/>
        <v>48.417576373653844</v>
      </c>
      <c r="M59" s="61">
        <f t="shared" si="2"/>
        <v>37.027877806694868</v>
      </c>
      <c r="N59" s="61">
        <f t="shared" si="3"/>
        <v>42.722727090174359</v>
      </c>
      <c r="O59" s="61">
        <f>5/12*O52+7/12*O64</f>
        <v>41.176197983449825</v>
      </c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</row>
    <row r="60" spans="1:58">
      <c r="A60" s="56"/>
      <c r="B60" s="56"/>
      <c r="C60" s="56"/>
      <c r="D60" s="56"/>
      <c r="E60" s="56"/>
      <c r="F60" s="56"/>
      <c r="G60" s="56"/>
      <c r="H60" s="67">
        <v>19981</v>
      </c>
      <c r="I60" s="58">
        <v>3.1810626248328422E-2</v>
      </c>
      <c r="J60" s="58">
        <v>1.2838E-2</v>
      </c>
      <c r="K60" s="60">
        <v>27242</v>
      </c>
      <c r="L60" s="61">
        <f t="shared" si="1"/>
        <v>48.956670359301441</v>
      </c>
      <c r="M60" s="61">
        <f t="shared" si="2"/>
        <v>37.471844837130689</v>
      </c>
      <c r="N60" s="61">
        <f t="shared" si="3"/>
        <v>43.214257598216065</v>
      </c>
      <c r="O60" s="61">
        <f>4/12*O52+8/12*O64</f>
        <v>40.747693401924806</v>
      </c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</row>
    <row r="61" spans="1:58">
      <c r="A61" s="56"/>
      <c r="B61" s="56"/>
      <c r="C61" s="56"/>
      <c r="D61" s="56"/>
      <c r="E61" s="56"/>
      <c r="F61" s="56"/>
      <c r="G61" s="56"/>
      <c r="H61" s="67">
        <v>19982</v>
      </c>
      <c r="I61" s="58">
        <v>3.0597067636454423E-2</v>
      </c>
      <c r="J61" s="58">
        <v>1.2007999999999901E-2</v>
      </c>
      <c r="K61" s="60">
        <v>27273</v>
      </c>
      <c r="L61" s="61">
        <f t="shared" si="1"/>
        <v>49.461201074525881</v>
      </c>
      <c r="M61" s="61">
        <f t="shared" si="2"/>
        <v>37.890059471906952</v>
      </c>
      <c r="N61" s="61">
        <f t="shared" si="3"/>
        <v>43.675630273216413</v>
      </c>
      <c r="O61" s="61">
        <f>3/12*O52+9/12*O64</f>
        <v>40.319188820399795</v>
      </c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</row>
    <row r="62" spans="1:58">
      <c r="A62" s="56"/>
      <c r="B62" s="56"/>
      <c r="C62" s="56"/>
      <c r="D62" s="56"/>
      <c r="E62" s="56"/>
      <c r="F62" s="56"/>
      <c r="G62" s="56"/>
      <c r="H62" s="67">
        <v>19983</v>
      </c>
      <c r="I62" s="58">
        <v>-2.8233585684754536E-2</v>
      </c>
      <c r="J62" s="58">
        <v>8.5699999999999891E-3</v>
      </c>
      <c r="K62" s="60">
        <v>27303</v>
      </c>
      <c r="L62" s="61">
        <f t="shared" si="1"/>
        <v>49.801169745918315</v>
      </c>
      <c r="M62" s="61">
        <f t="shared" si="2"/>
        <v>38.182784735257215</v>
      </c>
      <c r="N62" s="61">
        <f t="shared" si="3"/>
        <v>43.991977240587765</v>
      </c>
      <c r="O62" s="61">
        <f>2/12*O52+10/12*O64</f>
        <v>39.89068423887479</v>
      </c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</row>
    <row r="63" spans="1:58">
      <c r="A63" s="56"/>
      <c r="B63" s="56"/>
      <c r="C63" s="56"/>
      <c r="D63" s="56"/>
      <c r="E63" s="56"/>
      <c r="F63" s="56"/>
      <c r="G63" s="56"/>
      <c r="H63" s="67">
        <v>19984</v>
      </c>
      <c r="I63" s="58">
        <v>3.5304565370633867E-2</v>
      </c>
      <c r="J63" s="58">
        <v>8.4969999999999907E-3</v>
      </c>
      <c r="K63" s="60">
        <v>27334</v>
      </c>
      <c r="L63" s="61">
        <f t="shared" si="1"/>
        <v>50.139845802093717</v>
      </c>
      <c r="M63" s="61">
        <f t="shared" si="2"/>
        <v>38.474986481176899</v>
      </c>
      <c r="N63" s="61">
        <f t="shared" si="3"/>
        <v>44.307416141635308</v>
      </c>
      <c r="O63" s="61">
        <f>1/12*O52+11/12*O64</f>
        <v>39.462179657349765</v>
      </c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</row>
    <row r="64" spans="1:58">
      <c r="A64" s="56"/>
      <c r="B64" s="56"/>
      <c r="C64" s="56"/>
      <c r="D64" s="56"/>
      <c r="E64" s="56"/>
      <c r="F64" s="56"/>
      <c r="G64" s="56"/>
      <c r="H64" s="67">
        <v>19991</v>
      </c>
      <c r="I64" s="58">
        <v>1.090141325044347E-2</v>
      </c>
      <c r="J64" s="58">
        <v>7.1289999999999895E-3</v>
      </c>
      <c r="K64" s="60">
        <v>27364</v>
      </c>
      <c r="L64" s="61">
        <f t="shared" si="1"/>
        <v>50.412349117862355</v>
      </c>
      <c r="M64" s="61">
        <f t="shared" si="2"/>
        <v>38.716834644373677</v>
      </c>
      <c r="N64" s="61">
        <f t="shared" si="3"/>
        <v>44.56459188111802</v>
      </c>
      <c r="O64" s="61">
        <f>O76/(1+D9)</f>
        <v>39.03367507582476</v>
      </c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</row>
    <row r="65" spans="1:58">
      <c r="A65" s="56"/>
      <c r="B65" s="56"/>
      <c r="C65" s="56"/>
      <c r="D65" s="56"/>
      <c r="E65" s="56"/>
      <c r="F65" s="56"/>
      <c r="G65" s="56"/>
      <c r="H65" s="67">
        <v>19992</v>
      </c>
      <c r="I65" s="58">
        <v>-2.302568113597625E-2</v>
      </c>
      <c r="J65" s="58">
        <v>4.5040000000000002E-3</v>
      </c>
      <c r="K65" s="60">
        <v>27395</v>
      </c>
      <c r="L65" s="61">
        <f t="shared" si="1"/>
        <v>50.554223638042103</v>
      </c>
      <c r="M65" s="61">
        <f t="shared" si="2"/>
        <v>38.858656422721211</v>
      </c>
      <c r="N65" s="61">
        <f t="shared" si="3"/>
        <v>44.706440030381657</v>
      </c>
      <c r="O65" s="61">
        <f>11/12*O64+1/12*O76</f>
        <v>38.912020121838438</v>
      </c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</row>
    <row r="66" spans="1:58">
      <c r="A66" s="56"/>
      <c r="B66" s="56"/>
      <c r="C66" s="56"/>
      <c r="D66" s="56"/>
      <c r="E66" s="56"/>
      <c r="F66" s="56"/>
      <c r="G66" s="56"/>
      <c r="H66" s="67">
        <v>19993</v>
      </c>
      <c r="I66" s="58">
        <v>-7.8951133258805539E-3</v>
      </c>
      <c r="J66" s="58">
        <v>7.0469999999999899E-3</v>
      </c>
      <c r="K66" s="60">
        <v>27426</v>
      </c>
      <c r="L66" s="61">
        <f t="shared" si="1"/>
        <v>50.824840568489194</v>
      </c>
      <c r="M66" s="61">
        <f t="shared" si="2"/>
        <v>39.099732537073038</v>
      </c>
      <c r="N66" s="61">
        <f t="shared" si="3"/>
        <v>44.962286552781116</v>
      </c>
      <c r="O66" s="61">
        <f>10/12*O64+2/12*O76</f>
        <v>38.790365167852123</v>
      </c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</row>
    <row r="67" spans="1:58">
      <c r="A67" s="56"/>
      <c r="B67" s="56"/>
      <c r="C67" s="56"/>
      <c r="D67" s="56"/>
      <c r="E67" s="56"/>
      <c r="F67" s="56"/>
      <c r="G67" s="56"/>
      <c r="H67" s="67">
        <v>19994</v>
      </c>
      <c r="I67" s="58">
        <v>3.0686098257946659E-2</v>
      </c>
      <c r="J67" s="58">
        <v>3.8169999999999897E-3</v>
      </c>
      <c r="K67" s="60">
        <v>27454</v>
      </c>
      <c r="L67" s="61">
        <f t="shared" si="1"/>
        <v>50.933018024891176</v>
      </c>
      <c r="M67" s="61">
        <f t="shared" si="2"/>
        <v>39.216117861910206</v>
      </c>
      <c r="N67" s="61">
        <f t="shared" si="3"/>
        <v>45.074567943400695</v>
      </c>
      <c r="O67" s="61">
        <f>9/12*O64+3/12*O76</f>
        <v>38.668710213865801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</row>
    <row r="68" spans="1:58">
      <c r="A68" s="56"/>
      <c r="B68" s="56"/>
      <c r="C68" s="56"/>
      <c r="D68" s="56"/>
      <c r="E68" s="56"/>
      <c r="F68" s="56"/>
      <c r="G68" s="56"/>
      <c r="H68" s="67">
        <v>20001</v>
      </c>
      <c r="I68" s="58">
        <v>-1.8967804983542225E-2</v>
      </c>
      <c r="J68" s="58">
        <v>5.0699999999999999E-3</v>
      </c>
      <c r="K68" s="60">
        <v>27485</v>
      </c>
      <c r="L68" s="61">
        <f t="shared" ref="L68:L131" si="4">L69/(1+J69)/(1+$B$6)^(1/12)</f>
        <v>51.105137448971668</v>
      </c>
      <c r="M68" s="61">
        <f t="shared" ref="M68:M131" si="5">M69/(1+J69)/(1+$B$5)^(1/12)</f>
        <v>39.381946281094343</v>
      </c>
      <c r="N68" s="61">
        <f t="shared" ref="N68:N131" si="6">AVERAGE(L68:M68)</f>
        <v>45.243541865033009</v>
      </c>
      <c r="O68" s="61">
        <f>8/12*O64+4/12*O76</f>
        <v>38.547055259879478</v>
      </c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</row>
    <row r="69" spans="1:58">
      <c r="A69" s="56"/>
      <c r="B69" s="56"/>
      <c r="C69" s="56"/>
      <c r="D69" s="56"/>
      <c r="E69" s="56"/>
      <c r="F69" s="56"/>
      <c r="G69" s="56"/>
      <c r="H69" s="67">
        <v>20002</v>
      </c>
      <c r="I69" s="58">
        <v>1.5628298653881378E-2</v>
      </c>
      <c r="J69" s="58">
        <v>4.4140000000000004E-3</v>
      </c>
      <c r="K69" s="60">
        <v>27515</v>
      </c>
      <c r="L69" s="61">
        <f t="shared" si="4"/>
        <v>51.24436994482312</v>
      </c>
      <c r="M69" s="61">
        <f t="shared" si="5"/>
        <v>39.522662990054371</v>
      </c>
      <c r="N69" s="61">
        <f t="shared" si="6"/>
        <v>45.383516467438746</v>
      </c>
      <c r="O69" s="61">
        <f>7/12*O64+5/12*O76</f>
        <v>38.425400305893163</v>
      </c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</row>
    <row r="70" spans="1:58">
      <c r="A70" s="56"/>
      <c r="B70" s="56"/>
      <c r="C70" s="56"/>
      <c r="D70" s="56"/>
      <c r="E70" s="56"/>
      <c r="F70" s="56"/>
      <c r="G70" s="56"/>
      <c r="H70" s="67">
        <v>20003</v>
      </c>
      <c r="I70" s="58">
        <v>1.5581645122616727E-2</v>
      </c>
      <c r="J70" s="58">
        <v>8.1609999999999912E-3</v>
      </c>
      <c r="K70" s="60">
        <v>27546</v>
      </c>
      <c r="L70" s="61">
        <f t="shared" si="4"/>
        <v>51.57567143173415</v>
      </c>
      <c r="M70" s="61">
        <f t="shared" si="5"/>
        <v>39.811849937175701</v>
      </c>
      <c r="N70" s="61">
        <f t="shared" si="6"/>
        <v>45.693760684454929</v>
      </c>
      <c r="O70" s="61">
        <f>6/12*O64+6/12*O76</f>
        <v>38.303745351906841</v>
      </c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</row>
    <row r="71" spans="1:58">
      <c r="A71" s="56"/>
      <c r="B71" s="56"/>
      <c r="C71" s="56"/>
      <c r="D71" s="56"/>
      <c r="E71" s="56"/>
      <c r="F71" s="56"/>
      <c r="G71" s="56"/>
      <c r="H71" s="67">
        <v>20004</v>
      </c>
      <c r="I71" s="58">
        <v>-8.5362653935211474E-3</v>
      </c>
      <c r="J71" s="58">
        <v>1.0585000000000001E-2</v>
      </c>
      <c r="K71" s="60">
        <v>27576</v>
      </c>
      <c r="L71" s="61">
        <f t="shared" si="4"/>
        <v>52.03392395270712</v>
      </c>
      <c r="M71" s="61">
        <f t="shared" si="5"/>
        <v>40.199575995770736</v>
      </c>
      <c r="N71" s="61">
        <f t="shared" si="6"/>
        <v>46.116749974238928</v>
      </c>
      <c r="O71" s="61">
        <f>5/12*O64+7/12*O76</f>
        <v>38.182090397920518</v>
      </c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</row>
    <row r="72" spans="1:58">
      <c r="A72" s="56"/>
      <c r="B72" s="56"/>
      <c r="C72" s="56"/>
      <c r="D72" s="56"/>
      <c r="E72" s="56"/>
      <c r="F72" s="56"/>
      <c r="G72" s="56"/>
      <c r="H72" s="56"/>
      <c r="I72" s="56"/>
      <c r="J72" s="58">
        <v>3.08099999999999E-3</v>
      </c>
      <c r="K72" s="60">
        <v>27607</v>
      </c>
      <c r="L72" s="61">
        <f t="shared" si="4"/>
        <v>52.106442319498846</v>
      </c>
      <c r="M72" s="61">
        <f t="shared" si="5"/>
        <v>40.289673026031018</v>
      </c>
      <c r="N72" s="61">
        <f t="shared" si="6"/>
        <v>46.198057672764932</v>
      </c>
      <c r="O72" s="61">
        <f>4/12*O64+8/12*O76</f>
        <v>38.060435443934196</v>
      </c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</row>
    <row r="73" spans="1:58">
      <c r="A73" s="56"/>
      <c r="B73" s="56"/>
      <c r="C73" s="56"/>
      <c r="D73" s="56"/>
      <c r="E73" s="56"/>
      <c r="F73" s="56"/>
      <c r="G73" s="56"/>
      <c r="H73" s="56"/>
      <c r="I73" s="56"/>
      <c r="J73" s="58">
        <v>4.914E-3</v>
      </c>
      <c r="K73" s="60">
        <v>27638</v>
      </c>
      <c r="L73" s="61">
        <f t="shared" si="4"/>
        <v>52.274412198779778</v>
      </c>
      <c r="M73" s="61">
        <f t="shared" si="5"/>
        <v>40.453761129952632</v>
      </c>
      <c r="N73" s="61">
        <f t="shared" si="6"/>
        <v>46.364086664366205</v>
      </c>
      <c r="O73" s="61">
        <f>3/12*O64+9/12*O76</f>
        <v>37.938780489947874</v>
      </c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</row>
    <row r="74" spans="1:58">
      <c r="A74" s="56"/>
      <c r="B74" s="56"/>
      <c r="C74" s="56"/>
      <c r="D74" s="56"/>
      <c r="E74" s="56"/>
      <c r="F74" s="56"/>
      <c r="G74" s="56"/>
      <c r="H74" s="56"/>
      <c r="I74" s="56"/>
      <c r="J74" s="58">
        <v>6.1119999999999994E-3</v>
      </c>
      <c r="K74" s="60">
        <v>27668</v>
      </c>
      <c r="L74" s="61">
        <f t="shared" si="4"/>
        <v>52.505442946383148</v>
      </c>
      <c r="M74" s="61">
        <f t="shared" si="5"/>
        <v>40.666940550131208</v>
      </c>
      <c r="N74" s="61">
        <f t="shared" si="6"/>
        <v>46.586191748257178</v>
      </c>
      <c r="O74" s="61">
        <f>2/12*O64+10/12*O76</f>
        <v>37.817125535961559</v>
      </c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</row>
    <row r="75" spans="1:58">
      <c r="A75" s="56"/>
      <c r="B75" s="69"/>
      <c r="C75" s="69"/>
      <c r="D75" s="69"/>
      <c r="E75" s="69"/>
      <c r="F75" s="69"/>
      <c r="G75" s="69"/>
      <c r="H75" s="69"/>
      <c r="I75" s="70"/>
      <c r="J75" s="58">
        <v>6.0749999999999901E-3</v>
      </c>
      <c r="K75" s="71">
        <v>27699</v>
      </c>
      <c r="L75" s="61">
        <f t="shared" si="4"/>
        <v>52.735555318489908</v>
      </c>
      <c r="M75" s="61">
        <f t="shared" si="5"/>
        <v>40.879739946020486</v>
      </c>
      <c r="N75" s="61">
        <f t="shared" si="6"/>
        <v>46.807647632255197</v>
      </c>
      <c r="O75" s="61">
        <f>1/12*O64+11/12*O76</f>
        <v>37.695470581975229</v>
      </c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</row>
    <row r="76" spans="1:58">
      <c r="A76" s="72"/>
      <c r="B76" s="72"/>
      <c r="C76" s="72"/>
      <c r="D76" s="72"/>
      <c r="E76" s="72"/>
      <c r="F76" s="72"/>
      <c r="G76" s="72"/>
      <c r="H76" s="72"/>
      <c r="I76" s="73"/>
      <c r="J76" s="58">
        <v>4.2269999999999903E-3</v>
      </c>
      <c r="K76" s="71">
        <v>27729</v>
      </c>
      <c r="L76" s="61">
        <f t="shared" si="4"/>
        <v>52.869384817411195</v>
      </c>
      <c r="M76" s="61">
        <f t="shared" si="5"/>
        <v>41.0181703509163</v>
      </c>
      <c r="N76" s="61">
        <f t="shared" si="6"/>
        <v>46.943777584163747</v>
      </c>
      <c r="O76" s="61">
        <f>O88/(1+D10)</f>
        <v>37.573815627988914</v>
      </c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</row>
    <row r="77" spans="1:58">
      <c r="A77" s="72"/>
      <c r="B77" s="72"/>
      <c r="C77" s="72"/>
      <c r="D77" s="72"/>
      <c r="E77" s="72"/>
      <c r="F77" s="72"/>
      <c r="G77" s="72"/>
      <c r="H77" s="72"/>
      <c r="I77" s="73"/>
      <c r="J77" s="58">
        <v>2.40499999999999E-3</v>
      </c>
      <c r="K77" s="71">
        <v>27760</v>
      </c>
      <c r="L77" s="61">
        <f t="shared" si="4"/>
        <v>52.907387960068675</v>
      </c>
      <c r="M77" s="61">
        <f t="shared" si="5"/>
        <v>41.082396980622022</v>
      </c>
      <c r="N77" s="61">
        <f t="shared" si="6"/>
        <v>46.994892470345349</v>
      </c>
      <c r="O77" s="61">
        <f>11/12*O76+1/12*O88</f>
        <v>38.086385096180727</v>
      </c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</row>
    <row r="78" spans="1:58">
      <c r="A78" s="72"/>
      <c r="B78" s="72"/>
      <c r="C78" s="72"/>
      <c r="D78" s="72"/>
      <c r="E78" s="72"/>
      <c r="F78" s="72"/>
      <c r="G78" s="72"/>
      <c r="H78" s="72"/>
      <c r="I78" s="73"/>
      <c r="J78" s="58">
        <v>2.3999999999999898E-3</v>
      </c>
      <c r="K78" s="71">
        <v>27791</v>
      </c>
      <c r="L78" s="61">
        <f t="shared" si="4"/>
        <v>52.945154327886165</v>
      </c>
      <c r="M78" s="61">
        <f t="shared" si="5"/>
        <v>41.146518936958671</v>
      </c>
      <c r="N78" s="61">
        <f t="shared" si="6"/>
        <v>47.045836632422422</v>
      </c>
      <c r="O78" s="61">
        <f>10/12*O76+2/12*O88</f>
        <v>38.598954564372548</v>
      </c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</row>
    <row r="79" spans="1:58">
      <c r="A79" s="72"/>
      <c r="B79" s="72"/>
      <c r="C79" s="72"/>
      <c r="D79" s="72"/>
      <c r="E79" s="72"/>
      <c r="F79" s="72"/>
      <c r="G79" s="72"/>
      <c r="H79" s="72"/>
      <c r="I79" s="73"/>
      <c r="J79" s="58">
        <v>2.3939999999999899E-3</v>
      </c>
      <c r="K79" s="71">
        <v>27820</v>
      </c>
      <c r="L79" s="61">
        <f t="shared" si="4"/>
        <v>52.982630517545665</v>
      </c>
      <c r="M79" s="61">
        <f t="shared" si="5"/>
        <v>41.210494303272959</v>
      </c>
      <c r="N79" s="61">
        <f t="shared" si="6"/>
        <v>47.096562410409312</v>
      </c>
      <c r="O79" s="61">
        <f>9/12*O76+3/12*O88</f>
        <v>39.111524032564361</v>
      </c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</row>
    <row r="80" spans="1:58">
      <c r="A80" s="72"/>
      <c r="B80" s="72"/>
      <c r="C80" s="72"/>
      <c r="D80" s="72"/>
      <c r="E80" s="72"/>
      <c r="F80" s="72"/>
      <c r="G80" s="72"/>
      <c r="H80" s="72"/>
      <c r="I80" s="73"/>
      <c r="J80" s="58">
        <v>4.1789999999999996E-3</v>
      </c>
      <c r="K80" s="71">
        <v>27851</v>
      </c>
      <c r="L80" s="61">
        <f t="shared" si="4"/>
        <v>53.114548142523056</v>
      </c>
      <c r="M80" s="61">
        <f t="shared" si="5"/>
        <v>41.348068288618101</v>
      </c>
      <c r="N80" s="61">
        <f t="shared" si="6"/>
        <v>47.231308215570579</v>
      </c>
      <c r="O80" s="61">
        <f>8/12*O76+4/12*O88</f>
        <v>39.624093500756175</v>
      </c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</row>
    <row r="81" spans="1:58">
      <c r="A81" s="72"/>
      <c r="B81" s="72"/>
      <c r="C81" s="72"/>
      <c r="D81" s="72"/>
      <c r="E81" s="72"/>
      <c r="F81" s="72"/>
      <c r="G81" s="72"/>
      <c r="H81" s="72"/>
      <c r="I81" s="73"/>
      <c r="J81" s="58">
        <v>5.9450000000000006E-3</v>
      </c>
      <c r="K81" s="71">
        <v>27881</v>
      </c>
      <c r="L81" s="61">
        <f t="shared" si="4"/>
        <v>53.34043672622397</v>
      </c>
      <c r="M81" s="61">
        <f t="shared" si="5"/>
        <v>41.559061097841308</v>
      </c>
      <c r="N81" s="61">
        <f t="shared" si="6"/>
        <v>47.449748912032639</v>
      </c>
      <c r="O81" s="61">
        <f>7/12*O76+5/12*O88</f>
        <v>40.136662968947995</v>
      </c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</row>
    <row r="82" spans="1:58">
      <c r="A82" s="72"/>
      <c r="B82" s="72"/>
      <c r="C82" s="72"/>
      <c r="D82" s="72"/>
      <c r="E82" s="72"/>
      <c r="F82" s="72"/>
      <c r="G82" s="72"/>
      <c r="H82" s="72"/>
      <c r="I82" s="73"/>
      <c r="J82" s="58">
        <v>5.3190000000000008E-3</v>
      </c>
      <c r="K82" s="71">
        <v>27912</v>
      </c>
      <c r="L82" s="61">
        <f t="shared" si="4"/>
        <v>53.533951037016202</v>
      </c>
      <c r="M82" s="61">
        <f t="shared" si="5"/>
        <v>41.745136378532919</v>
      </c>
      <c r="N82" s="61">
        <f t="shared" si="6"/>
        <v>47.639543707774564</v>
      </c>
      <c r="O82" s="61">
        <f>6/12*O76+6/12*O88</f>
        <v>40.649232437139801</v>
      </c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</row>
    <row r="83" spans="1:58">
      <c r="A83" s="72"/>
      <c r="B83" s="72"/>
      <c r="C83" s="72"/>
      <c r="D83" s="72"/>
      <c r="E83" s="72"/>
      <c r="F83" s="72"/>
      <c r="G83" s="72"/>
      <c r="H83" s="72"/>
      <c r="I83" s="73"/>
      <c r="J83" s="58">
        <v>5.8789999999999901E-3</v>
      </c>
      <c r="K83" s="71">
        <v>27942</v>
      </c>
      <c r="L83" s="61">
        <f t="shared" si="4"/>
        <v>53.758095983945033</v>
      </c>
      <c r="M83" s="61">
        <f t="shared" si="5"/>
        <v>41.955402492492674</v>
      </c>
      <c r="N83" s="61">
        <f t="shared" si="6"/>
        <v>47.856749238218853</v>
      </c>
      <c r="O83" s="61">
        <f>5/12*O76+7/12*O88</f>
        <v>41.161801905331622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</row>
    <row r="84" spans="1:58">
      <c r="A84" s="74"/>
      <c r="B84" s="74"/>
      <c r="C84" s="74"/>
      <c r="D84" s="74"/>
      <c r="E84" s="74"/>
      <c r="F84" s="74"/>
      <c r="G84" s="74"/>
      <c r="H84" s="74"/>
      <c r="I84" s="75"/>
      <c r="J84" s="58">
        <v>4.6759999999999901E-3</v>
      </c>
      <c r="K84" s="71">
        <v>27973</v>
      </c>
      <c r="L84" s="61">
        <f t="shared" si="4"/>
        <v>53.918617214978042</v>
      </c>
      <c r="M84" s="61">
        <f t="shared" si="5"/>
        <v>42.116297601135386</v>
      </c>
      <c r="N84" s="61">
        <f t="shared" si="6"/>
        <v>48.017457408056714</v>
      </c>
      <c r="O84" s="61">
        <f>4/12*O76+8/12*O88</f>
        <v>41.674371373523435</v>
      </c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</row>
    <row r="85" spans="1:58">
      <c r="A85" s="74"/>
      <c r="B85" s="74"/>
      <c r="C85" s="74"/>
      <c r="D85" s="74"/>
      <c r="E85" s="74"/>
      <c r="F85" s="74"/>
      <c r="G85" s="74"/>
      <c r="H85" s="74"/>
      <c r="I85" s="75"/>
      <c r="J85" s="58">
        <v>4.0720000000000001E-3</v>
      </c>
      <c r="K85" s="71">
        <v>28004</v>
      </c>
      <c r="L85" s="61">
        <f t="shared" si="4"/>
        <v>54.047105698360006</v>
      </c>
      <c r="M85" s="61">
        <f t="shared" si="5"/>
        <v>42.25239278028797</v>
      </c>
      <c r="N85" s="61">
        <f t="shared" si="6"/>
        <v>48.149749239323988</v>
      </c>
      <c r="O85" s="61">
        <f>3/12*O76+9/12*O88</f>
        <v>42.186940841715248</v>
      </c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</row>
    <row r="86" spans="1:58">
      <c r="A86" s="74"/>
      <c r="B86" s="74"/>
      <c r="C86" s="74"/>
      <c r="D86" s="74"/>
      <c r="E86" s="74"/>
      <c r="F86" s="74"/>
      <c r="G86" s="74"/>
      <c r="H86" s="74"/>
      <c r="I86" s="75"/>
      <c r="J86" s="58">
        <v>4.0559999999999902E-3</v>
      </c>
      <c r="K86" s="71">
        <v>28034</v>
      </c>
      <c r="L86" s="61">
        <f t="shared" si="4"/>
        <v>54.175037071743105</v>
      </c>
      <c r="M86" s="61">
        <f t="shared" si="5"/>
        <v>42.38825226694027</v>
      </c>
      <c r="N86" s="61">
        <f t="shared" si="6"/>
        <v>48.281644669341688</v>
      </c>
      <c r="O86" s="61">
        <f>2/12*O76+10/12*O88</f>
        <v>42.699510309907069</v>
      </c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</row>
    <row r="87" spans="1:58">
      <c r="A87" s="72"/>
      <c r="B87" s="72"/>
      <c r="C87" s="72"/>
      <c r="D87" s="72"/>
      <c r="E87" s="72"/>
      <c r="F87" s="72"/>
      <c r="G87" s="72"/>
      <c r="H87" s="72"/>
      <c r="I87" s="73"/>
      <c r="J87" s="58">
        <v>2.88499999999999E-3</v>
      </c>
      <c r="K87" s="71">
        <v>28065</v>
      </c>
      <c r="L87" s="61">
        <f t="shared" si="4"/>
        <v>54.239939008100542</v>
      </c>
      <c r="M87" s="61">
        <f t="shared" si="5"/>
        <v>42.474953511130337</v>
      </c>
      <c r="N87" s="61">
        <f t="shared" si="6"/>
        <v>48.357446259615443</v>
      </c>
      <c r="O87" s="61">
        <f>1/12*O76+11/12*O88</f>
        <v>43.212079778098882</v>
      </c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</row>
    <row r="88" spans="1:58">
      <c r="A88" s="72"/>
      <c r="B88" s="72"/>
      <c r="C88" s="72"/>
      <c r="D88" s="72"/>
      <c r="E88" s="72"/>
      <c r="F88" s="72"/>
      <c r="G88" s="72"/>
      <c r="H88" s="72"/>
      <c r="I88" s="73"/>
      <c r="J88" s="58">
        <v>2.8769999999999902E-3</v>
      </c>
      <c r="K88" s="71">
        <v>28095</v>
      </c>
      <c r="L88" s="61">
        <f t="shared" si="4"/>
        <v>54.304485507669995</v>
      </c>
      <c r="M88" s="61">
        <f t="shared" si="5"/>
        <v>42.561492579529954</v>
      </c>
      <c r="N88" s="61">
        <f t="shared" si="6"/>
        <v>48.432989043599974</v>
      </c>
      <c r="O88" s="61">
        <f>O100/(1+D11)</f>
        <v>43.724649246290696</v>
      </c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</row>
    <row r="89" spans="1:58">
      <c r="A89" s="72"/>
      <c r="B89" s="72"/>
      <c r="C89" s="72"/>
      <c r="D89" s="72"/>
      <c r="E89" s="72"/>
      <c r="F89" s="72"/>
      <c r="G89" s="72"/>
      <c r="H89" s="72"/>
      <c r="I89" s="73"/>
      <c r="J89" s="58">
        <v>5.7369999999999895E-3</v>
      </c>
      <c r="K89" s="71">
        <v>28126</v>
      </c>
      <c r="L89" s="61">
        <f t="shared" si="4"/>
        <v>54.524158392329127</v>
      </c>
      <c r="M89" s="61">
        <f t="shared" si="5"/>
        <v>42.769831926482226</v>
      </c>
      <c r="N89" s="61">
        <f t="shared" si="6"/>
        <v>48.646995159405677</v>
      </c>
      <c r="O89" s="61">
        <f>11/12*O88+1/12*O100</f>
        <v>43.861288775185351</v>
      </c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</row>
    <row r="90" spans="1:58">
      <c r="A90" s="72"/>
      <c r="B90" s="72"/>
      <c r="C90" s="72"/>
      <c r="D90" s="72"/>
      <c r="E90" s="72"/>
      <c r="F90" s="72"/>
      <c r="G90" s="72"/>
      <c r="H90" s="72"/>
      <c r="I90" s="73"/>
      <c r="J90" s="58">
        <v>1.0267999999999899E-2</v>
      </c>
      <c r="K90" s="71">
        <v>28157</v>
      </c>
      <c r="L90" s="61">
        <f t="shared" si="4"/>
        <v>54.991353289382594</v>
      </c>
      <c r="M90" s="61">
        <f t="shared" si="5"/>
        <v>43.172818970421112</v>
      </c>
      <c r="N90" s="61">
        <f t="shared" si="6"/>
        <v>49.082086129901853</v>
      </c>
      <c r="O90" s="61">
        <f>10/12*O88+2/12*O100</f>
        <v>43.99792830408002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</row>
    <row r="91" spans="1:58">
      <c r="A91" s="72"/>
      <c r="B91" s="72"/>
      <c r="C91" s="72"/>
      <c r="D91" s="72"/>
      <c r="E91" s="72"/>
      <c r="F91" s="72"/>
      <c r="G91" s="72"/>
      <c r="H91" s="72"/>
      <c r="I91" s="73"/>
      <c r="J91" s="58">
        <v>6.21099999999999E-3</v>
      </c>
      <c r="K91" s="71">
        <v>28185</v>
      </c>
      <c r="L91" s="61">
        <f t="shared" si="4"/>
        <v>55.239826751294409</v>
      </c>
      <c r="M91" s="61">
        <f t="shared" si="5"/>
        <v>43.404597556397832</v>
      </c>
      <c r="N91" s="61">
        <f t="shared" si="6"/>
        <v>49.322212153846124</v>
      </c>
      <c r="O91" s="61">
        <f>9/12*O88+3/12*O100</f>
        <v>44.134567832974668</v>
      </c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</row>
    <row r="92" spans="1:58">
      <c r="A92" s="72"/>
      <c r="B92" s="72"/>
      <c r="C92" s="72"/>
      <c r="D92" s="72"/>
      <c r="E92" s="72"/>
      <c r="F92" s="72"/>
      <c r="G92" s="72"/>
      <c r="H92" s="72"/>
      <c r="I92" s="73"/>
      <c r="J92" s="58">
        <v>7.8559999999999897E-3</v>
      </c>
      <c r="K92" s="71">
        <v>28216</v>
      </c>
      <c r="L92" s="61">
        <f t="shared" si="4"/>
        <v>55.580139577624692</v>
      </c>
      <c r="M92" s="61">
        <f t="shared" si="5"/>
        <v>43.708961262251968</v>
      </c>
      <c r="N92" s="61">
        <f t="shared" si="6"/>
        <v>49.644550419938327</v>
      </c>
      <c r="O92" s="61">
        <f>8/12*O88+4/12*O100</f>
        <v>44.27120736186933</v>
      </c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</row>
    <row r="93" spans="1:58">
      <c r="A93" s="72"/>
      <c r="B93" s="72"/>
      <c r="C93" s="72"/>
      <c r="D93" s="72"/>
      <c r="E93" s="72"/>
      <c r="F93" s="72"/>
      <c r="G93" s="72"/>
      <c r="H93" s="72"/>
      <c r="I93" s="73"/>
      <c r="J93" s="58">
        <v>5.5679999999999896E-3</v>
      </c>
      <c r="K93" s="71">
        <v>28246</v>
      </c>
      <c r="L93" s="61">
        <f t="shared" si="4"/>
        <v>55.795595503901076</v>
      </c>
      <c r="M93" s="61">
        <f t="shared" si="5"/>
        <v>43.915536860694182</v>
      </c>
      <c r="N93" s="61">
        <f t="shared" si="6"/>
        <v>49.855566182297629</v>
      </c>
      <c r="O93" s="61">
        <f>7/12*O88+5/12*O100</f>
        <v>44.407846890763992</v>
      </c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</row>
    <row r="94" spans="1:58">
      <c r="A94" s="72"/>
      <c r="B94" s="72"/>
      <c r="C94" s="72"/>
      <c r="D94" s="72"/>
      <c r="E94" s="72"/>
      <c r="F94" s="72"/>
      <c r="G94" s="72"/>
      <c r="H94" s="72"/>
      <c r="I94" s="73"/>
      <c r="J94" s="58">
        <v>6.6449999999999895E-3</v>
      </c>
      <c r="K94" s="71">
        <v>28277</v>
      </c>
      <c r="L94" s="61">
        <f t="shared" si="4"/>
        <v>56.071877416485414</v>
      </c>
      <c r="M94" s="61">
        <f t="shared" si="5"/>
        <v>44.170346205915955</v>
      </c>
      <c r="N94" s="61">
        <f t="shared" si="6"/>
        <v>50.121111811200684</v>
      </c>
      <c r="O94" s="61">
        <f>6/12*O88+6/12*O100</f>
        <v>44.544486419658647</v>
      </c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</row>
    <row r="95" spans="1:58">
      <c r="A95" s="72"/>
      <c r="B95" s="72"/>
      <c r="C95" s="72"/>
      <c r="D95" s="72"/>
      <c r="E95" s="72"/>
      <c r="F95" s="72"/>
      <c r="G95" s="72"/>
      <c r="H95" s="72"/>
      <c r="I95" s="73"/>
      <c r="J95" s="58">
        <v>4.4000000000000003E-3</v>
      </c>
      <c r="K95" s="71">
        <v>28307</v>
      </c>
      <c r="L95" s="61">
        <f t="shared" si="4"/>
        <v>56.223857774183216</v>
      </c>
      <c r="M95" s="61">
        <f t="shared" si="5"/>
        <v>44.327554610413202</v>
      </c>
      <c r="N95" s="61">
        <f t="shared" si="6"/>
        <v>50.275706192298209</v>
      </c>
      <c r="O95" s="61">
        <f>5/12*O88+7/12*O100</f>
        <v>44.681125948553309</v>
      </c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</row>
    <row r="96" spans="1:58">
      <c r="A96" s="72"/>
      <c r="B96" s="72"/>
      <c r="C96" s="72"/>
      <c r="D96" s="72"/>
      <c r="E96" s="72"/>
      <c r="F96" s="72"/>
      <c r="G96" s="72"/>
      <c r="H96" s="72"/>
      <c r="I96" s="73"/>
      <c r="J96" s="58">
        <v>3.8340000000000002E-3</v>
      </c>
      <c r="K96" s="71">
        <v>28338</v>
      </c>
      <c r="L96" s="61">
        <f t="shared" si="4"/>
        <v>56.344480894779977</v>
      </c>
      <c r="M96" s="61">
        <f t="shared" si="5"/>
        <v>44.460254149848247</v>
      </c>
      <c r="N96" s="61">
        <f t="shared" si="6"/>
        <v>50.402367522314108</v>
      </c>
      <c r="O96" s="61">
        <f>4/12*O88+8/12*O100</f>
        <v>44.817765477447963</v>
      </c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</row>
    <row r="97" spans="1:58">
      <c r="A97" s="72"/>
      <c r="B97" s="72"/>
      <c r="C97" s="72"/>
      <c r="D97" s="72"/>
      <c r="E97" s="72"/>
      <c r="F97" s="72"/>
      <c r="G97" s="72"/>
      <c r="H97" s="72"/>
      <c r="I97" s="73"/>
      <c r="J97" s="58">
        <v>3.8190000000000003E-3</v>
      </c>
      <c r="K97" s="71">
        <v>28369</v>
      </c>
      <c r="L97" s="61">
        <f t="shared" si="4"/>
        <v>56.464519055676568</v>
      </c>
      <c r="M97" s="61">
        <f t="shared" si="5"/>
        <v>44.59268459484128</v>
      </c>
      <c r="N97" s="61">
        <f t="shared" si="6"/>
        <v>50.528601825258924</v>
      </c>
      <c r="O97" s="61">
        <f>3/12*O88+9/12*O100</f>
        <v>44.954405006342625</v>
      </c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</row>
    <row r="98" spans="1:58">
      <c r="A98" s="72"/>
      <c r="B98" s="72"/>
      <c r="C98" s="72"/>
      <c r="D98" s="72"/>
      <c r="E98" s="72"/>
      <c r="F98" s="72"/>
      <c r="G98" s="72"/>
      <c r="H98" s="72"/>
      <c r="I98" s="73"/>
      <c r="J98" s="58">
        <v>2.7169999999999998E-3</v>
      </c>
      <c r="K98" s="71">
        <v>28399</v>
      </c>
      <c r="L98" s="61">
        <f t="shared" si="4"/>
        <v>56.522693719344417</v>
      </c>
      <c r="M98" s="61">
        <f t="shared" si="5"/>
        <v>44.676409501954502</v>
      </c>
      <c r="N98" s="61">
        <f t="shared" si="6"/>
        <v>50.599551610649456</v>
      </c>
      <c r="O98" s="61">
        <f>2/12*O88+10/12*O100</f>
        <v>45.091044535237288</v>
      </c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</row>
    <row r="99" spans="1:58">
      <c r="A99" s="72"/>
      <c r="B99" s="72"/>
      <c r="C99" s="72"/>
      <c r="D99" s="72"/>
      <c r="E99" s="72"/>
      <c r="F99" s="72"/>
      <c r="G99" s="72"/>
      <c r="H99" s="72"/>
      <c r="I99" s="73"/>
      <c r="J99" s="58">
        <v>4.8780000000000004E-3</v>
      </c>
      <c r="K99" s="71">
        <v>28430</v>
      </c>
      <c r="L99" s="61">
        <f t="shared" si="4"/>
        <v>56.702868394530952</v>
      </c>
      <c r="M99" s="61">
        <f t="shared" si="5"/>
        <v>44.85675650164417</v>
      </c>
      <c r="N99" s="61">
        <f t="shared" si="6"/>
        <v>50.779812448087561</v>
      </c>
      <c r="O99" s="61">
        <f>1/12*O88+11/12*O100</f>
        <v>45.227684064131935</v>
      </c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</row>
    <row r="100" spans="1:58">
      <c r="A100" s="72"/>
      <c r="B100" s="72"/>
      <c r="C100" s="72"/>
      <c r="D100" s="72"/>
      <c r="E100" s="72"/>
      <c r="F100" s="72"/>
      <c r="G100" s="72"/>
      <c r="H100" s="72"/>
      <c r="I100" s="73"/>
      <c r="J100" s="58">
        <v>3.7759999999999899E-3</v>
      </c>
      <c r="K100" s="71">
        <v>28460</v>
      </c>
      <c r="L100" s="61">
        <f t="shared" si="4"/>
        <v>56.821235954205662</v>
      </c>
      <c r="M100" s="61">
        <f t="shared" si="5"/>
        <v>44.988440752889481</v>
      </c>
      <c r="N100" s="61">
        <f t="shared" si="6"/>
        <v>50.904838353547575</v>
      </c>
      <c r="O100" s="61">
        <f>O112/(1+D12)</f>
        <v>45.364323593026597</v>
      </c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</row>
    <row r="101" spans="1:58">
      <c r="A101" s="72"/>
      <c r="B101" s="72"/>
      <c r="C101" s="72"/>
      <c r="D101" s="72"/>
      <c r="E101" s="72"/>
      <c r="F101" s="72"/>
      <c r="G101" s="72"/>
      <c r="H101" s="72"/>
      <c r="I101" s="73"/>
      <c r="J101" s="58">
        <v>5.3730000000000002E-3</v>
      </c>
      <c r="K101" s="71">
        <v>28491</v>
      </c>
      <c r="L101" s="61">
        <f t="shared" si="4"/>
        <v>57.030441477126054</v>
      </c>
      <c r="M101" s="61">
        <f t="shared" si="5"/>
        <v>45.192297976101806</v>
      </c>
      <c r="N101" s="61">
        <f t="shared" si="6"/>
        <v>51.11136972661393</v>
      </c>
      <c r="O101" s="61">
        <f>11/12*O100+1/12*O112</f>
        <v>45.887147422436222</v>
      </c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</row>
    <row r="102" spans="1:58">
      <c r="A102" s="72"/>
      <c r="B102" s="72"/>
      <c r="C102" s="72"/>
      <c r="D102" s="72"/>
      <c r="E102" s="72"/>
      <c r="F102" s="72"/>
      <c r="G102" s="72"/>
      <c r="H102" s="72"/>
      <c r="I102" s="73"/>
      <c r="J102" s="58">
        <v>6.9479999999999898E-3</v>
      </c>
      <c r="K102" s="71">
        <v>28522</v>
      </c>
      <c r="L102" s="61">
        <f t="shared" si="4"/>
        <v>57.330089107305341</v>
      </c>
      <c r="M102" s="61">
        <f t="shared" si="5"/>
        <v>45.468197223353201</v>
      </c>
      <c r="N102" s="61">
        <f t="shared" si="6"/>
        <v>51.399143165329271</v>
      </c>
      <c r="O102" s="61">
        <f>10/12*O100+2/12*O112</f>
        <v>46.409971251845867</v>
      </c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</row>
    <row r="103" spans="1:58">
      <c r="A103" s="72"/>
      <c r="B103" s="72"/>
      <c r="C103" s="72"/>
      <c r="D103" s="72"/>
      <c r="E103" s="72"/>
      <c r="F103" s="72"/>
      <c r="G103" s="72"/>
      <c r="H103" s="72"/>
      <c r="I103" s="73"/>
      <c r="J103" s="58">
        <v>6.8999999999999895E-3</v>
      </c>
      <c r="K103" s="71">
        <v>28550</v>
      </c>
      <c r="L103" s="61">
        <f t="shared" si="4"/>
        <v>57.628563921767153</v>
      </c>
      <c r="M103" s="61">
        <f t="shared" si="5"/>
        <v>45.743600190796514</v>
      </c>
      <c r="N103" s="61">
        <f t="shared" si="6"/>
        <v>51.686082056281833</v>
      </c>
      <c r="O103" s="61">
        <f>9/12*O100+3/12*O112</f>
        <v>46.932795081255492</v>
      </c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</row>
    <row r="104" spans="1:58">
      <c r="A104" s="72"/>
      <c r="B104" s="72"/>
      <c r="C104" s="72"/>
      <c r="D104" s="72"/>
      <c r="E104" s="72"/>
      <c r="F104" s="72"/>
      <c r="G104" s="72"/>
      <c r="H104" s="72"/>
      <c r="I104" s="73"/>
      <c r="J104" s="58">
        <v>8.9619999999999995E-3</v>
      </c>
      <c r="K104" s="71">
        <v>28581</v>
      </c>
      <c r="L104" s="61">
        <f t="shared" si="4"/>
        <v>58.047222880570779</v>
      </c>
      <c r="M104" s="61">
        <f t="shared" si="5"/>
        <v>46.114915624973627</v>
      </c>
      <c r="N104" s="61">
        <f t="shared" si="6"/>
        <v>52.081069252772203</v>
      </c>
      <c r="O104" s="61">
        <f>8/12*O100+4/12*O112</f>
        <v>47.455618910665123</v>
      </c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</row>
    <row r="105" spans="1:58">
      <c r="A105" s="72"/>
      <c r="B105" s="72"/>
      <c r="C105" s="72"/>
      <c r="D105" s="72"/>
      <c r="E105" s="72"/>
      <c r="F105" s="72"/>
      <c r="G105" s="72"/>
      <c r="H105" s="72"/>
      <c r="I105" s="73"/>
      <c r="J105" s="58">
        <v>9.9270000000000001E-3</v>
      </c>
      <c r="K105" s="71">
        <v>28611</v>
      </c>
      <c r="L105" s="61">
        <f t="shared" si="4"/>
        <v>58.52484464938405</v>
      </c>
      <c r="M105" s="61">
        <f t="shared" si="5"/>
        <v>46.533708783735484</v>
      </c>
      <c r="N105" s="61">
        <f t="shared" si="6"/>
        <v>52.529276716559764</v>
      </c>
      <c r="O105" s="61">
        <f>7/12*O100+5/12*O112</f>
        <v>47.978442740074755</v>
      </c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</row>
    <row r="106" spans="1:58">
      <c r="A106" s="56"/>
      <c r="B106" s="56"/>
      <c r="C106" s="56"/>
      <c r="D106" s="56"/>
      <c r="E106" s="56"/>
      <c r="F106" s="56"/>
      <c r="G106" s="56"/>
      <c r="H106" s="56"/>
      <c r="I106" s="73"/>
      <c r="J106" s="58">
        <v>1.0347E-2</v>
      </c>
      <c r="K106" s="71">
        <v>28642</v>
      </c>
      <c r="L106" s="61">
        <f t="shared" si="4"/>
        <v>59.0309354529236</v>
      </c>
      <c r="M106" s="61">
        <f t="shared" si="5"/>
        <v>46.975833013349153</v>
      </c>
      <c r="N106" s="61">
        <f t="shared" si="6"/>
        <v>53.003384233136373</v>
      </c>
      <c r="O106" s="61">
        <f>6/12*O100+6/12*O112</f>
        <v>48.501266569484386</v>
      </c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</row>
    <row r="107" spans="1:58">
      <c r="A107" s="56"/>
      <c r="B107" s="56"/>
      <c r="C107" s="56"/>
      <c r="D107" s="56"/>
      <c r="E107" s="56"/>
      <c r="F107" s="56"/>
      <c r="G107" s="56"/>
      <c r="H107" s="56"/>
      <c r="I107" s="73"/>
      <c r="J107" s="58">
        <v>7.1679999999999904E-3</v>
      </c>
      <c r="K107" s="71">
        <v>28672</v>
      </c>
      <c r="L107" s="61">
        <f t="shared" si="4"/>
        <v>59.35405897851826</v>
      </c>
      <c r="M107" s="61">
        <f t="shared" si="5"/>
        <v>47.272946783884024</v>
      </c>
      <c r="N107" s="61">
        <f t="shared" si="6"/>
        <v>53.313502881201146</v>
      </c>
      <c r="O107" s="61">
        <f>5/12*O100+7/12*O112</f>
        <v>49.024090398894025</v>
      </c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</row>
    <row r="108" spans="1:58">
      <c r="A108" s="56"/>
      <c r="B108" s="56"/>
      <c r="C108" s="56"/>
      <c r="D108" s="56"/>
      <c r="E108" s="56"/>
      <c r="F108" s="56"/>
      <c r="G108" s="56"/>
      <c r="H108" s="56"/>
      <c r="I108" s="73"/>
      <c r="J108" s="58">
        <v>5.0839999999999896E-3</v>
      </c>
      <c r="K108" s="71">
        <v>28703</v>
      </c>
      <c r="L108" s="61">
        <f t="shared" si="4"/>
        <v>59.555465429411029</v>
      </c>
      <c r="M108" s="61">
        <f t="shared" si="5"/>
        <v>47.473505401012559</v>
      </c>
      <c r="N108" s="61">
        <f t="shared" si="6"/>
        <v>53.514485415211794</v>
      </c>
      <c r="O108" s="61">
        <f>4/12*O100+8/12*O112</f>
        <v>49.546914228303649</v>
      </c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</row>
    <row r="109" spans="1:58">
      <c r="A109" s="56"/>
      <c r="B109" s="56"/>
      <c r="C109" s="56"/>
      <c r="D109" s="56"/>
      <c r="E109" s="56"/>
      <c r="F109" s="56"/>
      <c r="G109" s="56"/>
      <c r="H109" s="56"/>
      <c r="I109" s="73"/>
      <c r="J109" s="58">
        <v>7.0809999999999892E-3</v>
      </c>
      <c r="K109" s="71">
        <v>28734</v>
      </c>
      <c r="L109" s="61">
        <f t="shared" si="4"/>
        <v>59.876287517347734</v>
      </c>
      <c r="M109" s="61">
        <f t="shared" si="5"/>
        <v>47.769640123426896</v>
      </c>
      <c r="N109" s="61">
        <f t="shared" si="6"/>
        <v>53.822963820387315</v>
      </c>
      <c r="O109" s="61">
        <f>3/12*O100+9/12*O112</f>
        <v>50.069738057713288</v>
      </c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</row>
    <row r="110" spans="1:58">
      <c r="A110" s="56"/>
      <c r="B110" s="56"/>
      <c r="C110" s="56"/>
      <c r="D110" s="56"/>
      <c r="E110" s="56"/>
      <c r="F110" s="56"/>
      <c r="G110" s="56"/>
      <c r="H110" s="56"/>
      <c r="I110" s="56"/>
      <c r="J110" s="58">
        <v>8.0359999999999893E-3</v>
      </c>
      <c r="K110" s="60">
        <v>28764</v>
      </c>
      <c r="L110" s="61">
        <f t="shared" si="4"/>
        <v>60.255923523158835</v>
      </c>
      <c r="M110" s="61">
        <f t="shared" si="5"/>
        <v>48.113203917304965</v>
      </c>
      <c r="N110" s="61">
        <f t="shared" si="6"/>
        <v>54.1845637202319</v>
      </c>
      <c r="O110" s="61">
        <f>2/12*O100+10/12*O112</f>
        <v>50.592561887122919</v>
      </c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</row>
    <row r="111" spans="1:58">
      <c r="A111" s="56"/>
      <c r="B111" s="56"/>
      <c r="C111" s="56"/>
      <c r="D111" s="56"/>
      <c r="E111" s="56"/>
      <c r="F111" s="56"/>
      <c r="G111" s="56"/>
      <c r="H111" s="56"/>
      <c r="I111" s="56"/>
      <c r="J111" s="58">
        <v>5.4810000000000006E-3</v>
      </c>
      <c r="K111" s="60">
        <v>28795</v>
      </c>
      <c r="L111" s="61">
        <f t="shared" si="4"/>
        <v>60.484271638006781</v>
      </c>
      <c r="M111" s="61">
        <f t="shared" si="5"/>
        <v>48.336412332220341</v>
      </c>
      <c r="N111" s="61">
        <f t="shared" si="6"/>
        <v>54.410341985113561</v>
      </c>
      <c r="O111" s="61">
        <f>1/12*O100+11/12*O112</f>
        <v>51.115385716532543</v>
      </c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</row>
    <row r="112" spans="1:58">
      <c r="A112" s="56"/>
      <c r="B112" s="56"/>
      <c r="C112" s="56"/>
      <c r="D112" s="56"/>
      <c r="E112" s="56"/>
      <c r="F112" s="56"/>
      <c r="G112" s="56"/>
      <c r="H112" s="56"/>
      <c r="I112" s="56"/>
      <c r="J112" s="58">
        <v>5.4510000000000001E-3</v>
      </c>
      <c r="K112" s="60">
        <v>28825</v>
      </c>
      <c r="L112" s="61">
        <f t="shared" si="4"/>
        <v>60.71167363360798</v>
      </c>
      <c r="M112" s="61">
        <f t="shared" si="5"/>
        <v>48.55920738483384</v>
      </c>
      <c r="N112" s="61">
        <f t="shared" si="6"/>
        <v>54.635440509220913</v>
      </c>
      <c r="O112" s="61">
        <f>O124/(1+D13)</f>
        <v>51.638209545942182</v>
      </c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</row>
    <row r="113" spans="1:58">
      <c r="A113" s="56"/>
      <c r="B113" s="56"/>
      <c r="C113" s="56"/>
      <c r="D113" s="56"/>
      <c r="E113" s="56"/>
      <c r="F113" s="56"/>
      <c r="G113" s="56"/>
      <c r="H113" s="56"/>
      <c r="I113" s="56"/>
      <c r="J113" s="58">
        <v>8.8710000000000004E-3</v>
      </c>
      <c r="K113" s="60">
        <v>28856</v>
      </c>
      <c r="L113" s="61">
        <f t="shared" si="4"/>
        <v>61.14721524375156</v>
      </c>
      <c r="M113" s="61">
        <f t="shared" si="5"/>
        <v>48.948962814718591</v>
      </c>
      <c r="N113" s="61">
        <f t="shared" si="6"/>
        <v>55.048089029235072</v>
      </c>
      <c r="O113" s="61">
        <f>11/12*O112+1/12*O124</f>
        <v>52.364156708475548</v>
      </c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</row>
    <row r="114" spans="1:58">
      <c r="A114" s="56"/>
      <c r="B114" s="56"/>
      <c r="C114" s="56"/>
      <c r="D114" s="56"/>
      <c r="E114" s="56"/>
      <c r="F114" s="56"/>
      <c r="G114" s="56"/>
      <c r="H114" s="56"/>
      <c r="I114" s="56"/>
      <c r="J114" s="58">
        <v>1.1723999865353101E-2</v>
      </c>
      <c r="K114" s="60">
        <v>28887</v>
      </c>
      <c r="L114" s="61">
        <f t="shared" si="4"/>
        <v>61.760040943213752</v>
      </c>
      <c r="M114" s="61">
        <f t="shared" si="5"/>
        <v>49.481381047384978</v>
      </c>
      <c r="N114" s="61">
        <f t="shared" si="6"/>
        <v>55.620710995299362</v>
      </c>
      <c r="O114" s="61">
        <f>10/12*O112+2/12*O124</f>
        <v>53.090103871008921</v>
      </c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</row>
    <row r="115" spans="1:58">
      <c r="A115" s="56"/>
      <c r="B115" s="56"/>
      <c r="C115" s="56"/>
      <c r="D115" s="56"/>
      <c r="E115" s="56"/>
      <c r="F115" s="56"/>
      <c r="G115" s="56"/>
      <c r="H115" s="56"/>
      <c r="I115" s="56"/>
      <c r="J115" s="58">
        <v>9.6570001915097202E-3</v>
      </c>
      <c r="K115" s="60">
        <v>28915</v>
      </c>
      <c r="L115" s="61">
        <f t="shared" si="4"/>
        <v>62.251565219544489</v>
      </c>
      <c r="M115" s="61">
        <f t="shared" si="5"/>
        <v>49.917398023467136</v>
      </c>
      <c r="N115" s="61">
        <f t="shared" si="6"/>
        <v>56.084481621505816</v>
      </c>
      <c r="O115" s="61">
        <f>9/12*O112+3/12*O124</f>
        <v>53.816051033542294</v>
      </c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</row>
    <row r="116" spans="1:58">
      <c r="A116" s="56"/>
      <c r="B116" s="56"/>
      <c r="C116" s="56"/>
      <c r="D116" s="56"/>
      <c r="E116" s="56"/>
      <c r="F116" s="56"/>
      <c r="G116" s="56"/>
      <c r="H116" s="56"/>
      <c r="I116" s="56"/>
      <c r="J116" s="58">
        <v>1.1478000320494099E-2</v>
      </c>
      <c r="K116" s="60">
        <v>28946</v>
      </c>
      <c r="L116" s="61">
        <f t="shared" si="4"/>
        <v>62.860170767895291</v>
      </c>
      <c r="M116" s="61">
        <f t="shared" si="5"/>
        <v>50.448080556159923</v>
      </c>
      <c r="N116" s="61">
        <f t="shared" si="6"/>
        <v>56.65412566202761</v>
      </c>
      <c r="O116" s="61">
        <f>8/12*O112+4/12*O124</f>
        <v>54.54199819607566</v>
      </c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</row>
    <row r="117" spans="1:58">
      <c r="A117" s="56"/>
      <c r="B117" s="56"/>
      <c r="C117" s="56"/>
      <c r="D117" s="56"/>
      <c r="E117" s="56"/>
      <c r="F117" s="56"/>
      <c r="G117" s="56"/>
      <c r="H117" s="56"/>
      <c r="I117" s="56"/>
      <c r="J117" s="58">
        <v>1.2292999774217599E-2</v>
      </c>
      <c r="K117" s="60">
        <v>28976</v>
      </c>
      <c r="L117" s="61">
        <f t="shared" si="4"/>
        <v>63.525871205885515</v>
      </c>
      <c r="M117" s="61">
        <f t="shared" si="5"/>
        <v>51.025485625753781</v>
      </c>
      <c r="N117" s="61">
        <f t="shared" si="6"/>
        <v>57.275678415819648</v>
      </c>
      <c r="O117" s="61">
        <f>7/12*O112+5/12*O124</f>
        <v>55.26794535860904</v>
      </c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</row>
    <row r="118" spans="1:58">
      <c r="A118" s="56"/>
      <c r="B118" s="56"/>
      <c r="C118" s="56"/>
      <c r="D118" s="56"/>
      <c r="E118" s="56"/>
      <c r="F118" s="56"/>
      <c r="G118" s="56"/>
      <c r="H118" s="56"/>
      <c r="I118" s="56"/>
      <c r="J118" s="58">
        <v>9.340999647974961E-3</v>
      </c>
      <c r="K118" s="60">
        <v>29007</v>
      </c>
      <c r="L118" s="61">
        <f t="shared" si="4"/>
        <v>64.011408600085176</v>
      </c>
      <c r="M118" s="61">
        <f t="shared" si="5"/>
        <v>51.458998264673959</v>
      </c>
      <c r="N118" s="61">
        <f t="shared" si="6"/>
        <v>57.735203432379564</v>
      </c>
      <c r="O118" s="61">
        <f>6/12*O112+6/12*O124</f>
        <v>55.993892521142406</v>
      </c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</row>
    <row r="119" spans="1:58">
      <c r="A119" s="56"/>
      <c r="B119" s="56"/>
      <c r="C119" s="56"/>
      <c r="D119" s="56"/>
      <c r="E119" s="56"/>
      <c r="F119" s="56"/>
      <c r="G119" s="56"/>
      <c r="H119" s="56"/>
      <c r="I119" s="56"/>
      <c r="J119" s="58">
        <v>1.2957000173628299E-2</v>
      </c>
      <c r="K119" s="60">
        <v>29037</v>
      </c>
      <c r="L119" s="61">
        <f t="shared" si="4"/>
        <v>64.731732956141016</v>
      </c>
      <c r="M119" s="61">
        <f t="shared" si="5"/>
        <v>52.082114014292131</v>
      </c>
      <c r="N119" s="61">
        <f t="shared" si="6"/>
        <v>58.406923485216574</v>
      </c>
      <c r="O119" s="61">
        <f>5/12*O112+7/12*O124</f>
        <v>56.719839683675779</v>
      </c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</row>
    <row r="120" spans="1:58">
      <c r="A120" s="56"/>
      <c r="B120" s="56"/>
      <c r="C120" s="56"/>
      <c r="D120" s="56"/>
      <c r="E120" s="56"/>
      <c r="F120" s="56"/>
      <c r="G120" s="56"/>
      <c r="H120" s="56"/>
      <c r="I120" s="56"/>
      <c r="J120" s="58">
        <v>1.0049999691545899E-2</v>
      </c>
      <c r="K120" s="60">
        <v>29068</v>
      </c>
      <c r="L120" s="61">
        <f t="shared" si="4"/>
        <v>65.272304525473643</v>
      </c>
      <c r="M120" s="61">
        <f t="shared" si="5"/>
        <v>52.561499077651362</v>
      </c>
      <c r="N120" s="61">
        <f t="shared" si="6"/>
        <v>58.916901801562503</v>
      </c>
      <c r="O120" s="61">
        <f>4/12*O112+8/12*O124</f>
        <v>57.445786846209145</v>
      </c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</row>
    <row r="121" spans="1:58">
      <c r="A121" s="56"/>
      <c r="B121" s="56"/>
      <c r="C121" s="56"/>
      <c r="D121" s="56"/>
      <c r="E121" s="56"/>
      <c r="F121" s="56"/>
      <c r="G121" s="56"/>
      <c r="H121" s="56"/>
      <c r="I121" s="56"/>
      <c r="J121" s="58">
        <v>1.0402999818325001E-2</v>
      </c>
      <c r="K121" s="60">
        <v>29099</v>
      </c>
      <c r="L121" s="61">
        <f t="shared" si="4"/>
        <v>65.840392755126146</v>
      </c>
      <c r="M121" s="61">
        <f t="shared" si="5"/>
        <v>53.063835279727229</v>
      </c>
      <c r="N121" s="61">
        <f t="shared" si="6"/>
        <v>59.452114017426688</v>
      </c>
      <c r="O121" s="61">
        <f>3/12*O112+9/12*O124</f>
        <v>58.171734008742519</v>
      </c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</row>
    <row r="122" spans="1:58">
      <c r="A122" s="56"/>
      <c r="B122" s="56"/>
      <c r="C122" s="56"/>
      <c r="D122" s="56"/>
      <c r="E122" s="56"/>
      <c r="F122" s="56"/>
      <c r="G122" s="56"/>
      <c r="H122" s="56"/>
      <c r="I122" s="56"/>
      <c r="J122" s="58">
        <v>8.9530004188418302E-3</v>
      </c>
      <c r="K122" s="60">
        <v>29129</v>
      </c>
      <c r="L122" s="61">
        <f t="shared" si="4"/>
        <v>66.318117321701081</v>
      </c>
      <c r="M122" s="61">
        <f t="shared" si="5"/>
        <v>53.494094251056275</v>
      </c>
      <c r="N122" s="61">
        <f t="shared" si="6"/>
        <v>59.906105786378674</v>
      </c>
      <c r="O122" s="61">
        <f>2/12*O112+10/12*O124</f>
        <v>58.897681171275892</v>
      </c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</row>
    <row r="123" spans="1:58">
      <c r="A123" s="56"/>
      <c r="B123" s="56"/>
      <c r="C123" s="56"/>
      <c r="D123" s="56"/>
      <c r="E123" s="56"/>
      <c r="F123" s="56"/>
      <c r="G123" s="56"/>
      <c r="H123" s="56"/>
      <c r="I123" s="56"/>
      <c r="J123" s="58">
        <v>9.3170003965497E-3</v>
      </c>
      <c r="K123" s="60">
        <v>29160</v>
      </c>
      <c r="L123" s="61">
        <f t="shared" si="4"/>
        <v>66.823407347713555</v>
      </c>
      <c r="M123" s="61">
        <f t="shared" si="5"/>
        <v>53.947297450891924</v>
      </c>
      <c r="N123" s="61">
        <f t="shared" si="6"/>
        <v>60.385352399302739</v>
      </c>
      <c r="O123" s="61">
        <f>1/12*O112+11/12*O124</f>
        <v>59.623628333809258</v>
      </c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</row>
    <row r="124" spans="1:58">
      <c r="A124" s="56"/>
      <c r="B124" s="56"/>
      <c r="C124" s="56"/>
      <c r="D124" s="56"/>
      <c r="E124" s="56"/>
      <c r="F124" s="56"/>
      <c r="G124" s="56"/>
      <c r="H124" s="56"/>
      <c r="I124" s="56"/>
      <c r="J124" s="58">
        <v>1.0549000464379701E-2</v>
      </c>
      <c r="K124" s="60">
        <v>29190</v>
      </c>
      <c r="L124" s="61">
        <f t="shared" si="4"/>
        <v>67.41473522964813</v>
      </c>
      <c r="M124" s="61">
        <f t="shared" si="5"/>
        <v>54.47074763142335</v>
      </c>
      <c r="N124" s="61">
        <f t="shared" si="6"/>
        <v>60.94274143053574</v>
      </c>
      <c r="O124" s="61">
        <f>O136/(1+D14)</f>
        <v>60.349575496342631</v>
      </c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</row>
    <row r="125" spans="1:58">
      <c r="A125" s="56"/>
      <c r="B125" s="56"/>
      <c r="C125" s="56"/>
      <c r="D125" s="56"/>
      <c r="E125" s="56"/>
      <c r="F125" s="56"/>
      <c r="G125" s="56"/>
      <c r="H125" s="56"/>
      <c r="I125" s="56"/>
      <c r="J125" s="58">
        <v>1.4353999868035301E-2</v>
      </c>
      <c r="K125" s="60">
        <v>29221</v>
      </c>
      <c r="L125" s="61">
        <f t="shared" si="4"/>
        <v>68.267377374691321</v>
      </c>
      <c r="M125" s="61">
        <f t="shared" si="5"/>
        <v>55.206364492624552</v>
      </c>
      <c r="N125" s="61">
        <f t="shared" si="6"/>
        <v>61.73687093365794</v>
      </c>
      <c r="O125" s="61">
        <f>11/12*O124+1/12*O136</f>
        <v>60.785098266174572</v>
      </c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</row>
    <row r="126" spans="1:58">
      <c r="A126" s="56"/>
      <c r="B126" s="56"/>
      <c r="C126" s="56"/>
      <c r="D126" s="56"/>
      <c r="E126" s="56"/>
      <c r="F126" s="56"/>
      <c r="G126" s="56"/>
      <c r="H126" s="56"/>
      <c r="I126" s="56"/>
      <c r="J126" s="58">
        <v>1.37219997122883E-2</v>
      </c>
      <c r="K126" s="60">
        <v>29252</v>
      </c>
      <c r="L126" s="61">
        <f t="shared" si="4"/>
        <v>69.087731074784415</v>
      </c>
      <c r="M126" s="61">
        <f t="shared" si="5"/>
        <v>55.917054495101617</v>
      </c>
      <c r="N126" s="61">
        <f t="shared" si="6"/>
        <v>62.502392784943012</v>
      </c>
      <c r="O126" s="61">
        <f>10/12*O124+2/12*O136</f>
        <v>61.220621036006506</v>
      </c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</row>
    <row r="127" spans="1:58">
      <c r="A127" s="56"/>
      <c r="B127" s="56"/>
      <c r="C127" s="56"/>
      <c r="D127" s="56"/>
      <c r="E127" s="56"/>
      <c r="F127" s="56"/>
      <c r="G127" s="56"/>
      <c r="H127" s="56"/>
      <c r="I127" s="56"/>
      <c r="J127" s="58">
        <v>1.43820000812411E-2</v>
      </c>
      <c r="K127" s="60">
        <v>29281</v>
      </c>
      <c r="L127" s="61">
        <f t="shared" si="4"/>
        <v>69.963464006332273</v>
      </c>
      <c r="M127" s="61">
        <f t="shared" si="5"/>
        <v>56.673767828117008</v>
      </c>
      <c r="N127" s="61">
        <f t="shared" si="6"/>
        <v>63.318615917224641</v>
      </c>
      <c r="O127" s="61">
        <f>9/12*O124+3/12*O136</f>
        <v>61.656143805838454</v>
      </c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</row>
    <row r="128" spans="1:58">
      <c r="A128" s="56"/>
      <c r="B128" s="56"/>
      <c r="C128" s="56"/>
      <c r="D128" s="56"/>
      <c r="E128" s="56"/>
      <c r="F128" s="56"/>
      <c r="G128" s="56"/>
      <c r="H128" s="56"/>
      <c r="I128" s="56"/>
      <c r="J128" s="58">
        <v>1.12589998170733E-2</v>
      </c>
      <c r="K128" s="60">
        <v>29312</v>
      </c>
      <c r="L128" s="61">
        <f t="shared" si="4"/>
        <v>70.632169059814771</v>
      </c>
      <c r="M128" s="61">
        <f t="shared" si="5"/>
        <v>57.26387757999268</v>
      </c>
      <c r="N128" s="61">
        <f t="shared" si="6"/>
        <v>63.948023319903726</v>
      </c>
      <c r="O128" s="61">
        <f>8/12*O124+4/12*O136</f>
        <v>62.091666575670381</v>
      </c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</row>
    <row r="129" spans="1:58">
      <c r="A129" s="56"/>
      <c r="B129" s="56"/>
      <c r="C129" s="56"/>
      <c r="D129" s="56"/>
      <c r="E129" s="56"/>
      <c r="F129" s="56"/>
      <c r="G129" s="56"/>
      <c r="H129" s="56"/>
      <c r="I129" s="56"/>
      <c r="J129" s="58">
        <v>9.8970001563429798E-3</v>
      </c>
      <c r="K129" s="60">
        <v>29342</v>
      </c>
      <c r="L129" s="61">
        <f t="shared" si="4"/>
        <v>71.211226374862392</v>
      </c>
      <c r="M129" s="61">
        <f t="shared" si="5"/>
        <v>57.782203701145946</v>
      </c>
      <c r="N129" s="61">
        <f t="shared" si="6"/>
        <v>64.496715038004169</v>
      </c>
      <c r="O129" s="61">
        <f>7/12*O124+5/12*O136</f>
        <v>62.527189345502336</v>
      </c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</row>
    <row r="130" spans="1:58">
      <c r="A130" s="56"/>
      <c r="B130" s="56"/>
      <c r="C130" s="56"/>
      <c r="D130" s="56"/>
      <c r="E130" s="56"/>
      <c r="F130" s="56"/>
      <c r="G130" s="56"/>
      <c r="H130" s="56"/>
      <c r="I130" s="56"/>
      <c r="J130" s="58">
        <v>1.10250003635883E-2</v>
      </c>
      <c r="K130" s="60">
        <v>29373</v>
      </c>
      <c r="L130" s="61">
        <f t="shared" si="4"/>
        <v>71.875222080914199</v>
      </c>
      <c r="M130" s="61">
        <f t="shared" si="5"/>
        <v>58.370345242415226</v>
      </c>
      <c r="N130" s="61">
        <f t="shared" si="6"/>
        <v>65.122783661664712</v>
      </c>
      <c r="O130" s="61">
        <f>6/12*O124+6/12*O136</f>
        <v>62.96271211533427</v>
      </c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</row>
    <row r="131" spans="1:58">
      <c r="A131" s="56"/>
      <c r="B131" s="56"/>
      <c r="C131" s="56"/>
      <c r="D131" s="56"/>
      <c r="E131" s="56"/>
      <c r="F131" s="56"/>
      <c r="G131" s="56"/>
      <c r="H131" s="56"/>
      <c r="I131" s="56"/>
      <c r="J131" s="58">
        <v>8.0799998249858607E-4</v>
      </c>
      <c r="K131" s="60">
        <v>29403</v>
      </c>
      <c r="L131" s="61">
        <f t="shared" si="4"/>
        <v>71.812295198819257</v>
      </c>
      <c r="M131" s="61">
        <f t="shared" si="5"/>
        <v>58.368602664873549</v>
      </c>
      <c r="N131" s="61">
        <f t="shared" si="6"/>
        <v>65.090448931846396</v>
      </c>
      <c r="O131" s="61">
        <f>5/12*O124+7/12*O136</f>
        <v>63.398234885166204</v>
      </c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</row>
    <row r="132" spans="1:58">
      <c r="A132" s="56"/>
      <c r="B132" s="56"/>
      <c r="C132" s="56"/>
      <c r="D132" s="56"/>
      <c r="E132" s="56"/>
      <c r="F132" s="56"/>
      <c r="G132" s="56"/>
      <c r="H132" s="56"/>
      <c r="I132" s="56"/>
      <c r="J132" s="58">
        <v>6.4570000395178691E-3</v>
      </c>
      <c r="K132" s="60">
        <v>29434</v>
      </c>
      <c r="L132" s="61">
        <f t="shared" ref="L132:L195" si="7">L133/(1+J133)/(1+$B$6)^(1/12)</f>
        <v>72.154408678159399</v>
      </c>
      <c r="M132" s="61">
        <f t="shared" ref="M132:M195" si="8">M133/(1+J133)/(1+$B$5)^(1/12)</f>
        <v>58.696308341468168</v>
      </c>
      <c r="N132" s="61">
        <f t="shared" ref="N132:N195" si="9">AVERAGE(L132:M132)</f>
        <v>65.425358509813776</v>
      </c>
      <c r="O132" s="61">
        <f>4/12*O124+8/12*O136</f>
        <v>63.833757654998138</v>
      </c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</row>
    <row r="133" spans="1:58">
      <c r="A133" s="56"/>
      <c r="B133" s="56"/>
      <c r="C133" s="56"/>
      <c r="D133" s="56"/>
      <c r="E133" s="56"/>
      <c r="F133" s="56"/>
      <c r="G133" s="56"/>
      <c r="H133" s="56"/>
      <c r="I133" s="56"/>
      <c r="J133" s="58">
        <v>9.22199990600347E-3</v>
      </c>
      <c r="K133" s="60">
        <v>29465</v>
      </c>
      <c r="L133" s="61">
        <f t="shared" si="7"/>
        <v>72.697323315974117</v>
      </c>
      <c r="M133" s="61">
        <f t="shared" si="8"/>
        <v>59.188013309182523</v>
      </c>
      <c r="N133" s="61">
        <f t="shared" si="9"/>
        <v>65.94266831257832</v>
      </c>
      <c r="O133" s="61">
        <f>3/12*O124+9/12*O136</f>
        <v>64.269280424830086</v>
      </c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</row>
    <row r="134" spans="1:58">
      <c r="A134" s="56"/>
      <c r="B134" s="56"/>
      <c r="C134" s="56"/>
      <c r="D134" s="56"/>
      <c r="E134" s="56"/>
      <c r="F134" s="56"/>
      <c r="G134" s="56"/>
      <c r="H134" s="56"/>
      <c r="I134" s="56"/>
      <c r="J134" s="58">
        <v>8.7409997358918103E-3</v>
      </c>
      <c r="K134" s="60">
        <v>29495</v>
      </c>
      <c r="L134" s="61">
        <f t="shared" si="7"/>
        <v>73.209414425942754</v>
      </c>
      <c r="M134" s="61">
        <f t="shared" si="8"/>
        <v>59.655391729117248</v>
      </c>
      <c r="N134" s="61">
        <f t="shared" si="9"/>
        <v>66.432403077529997</v>
      </c>
      <c r="O134" s="61">
        <f>2/12*O124+10/12*O136</f>
        <v>64.70480319466202</v>
      </c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</row>
    <row r="135" spans="1:58">
      <c r="A135" s="56"/>
      <c r="B135" s="56"/>
      <c r="C135" s="56"/>
      <c r="D135" s="56"/>
      <c r="E135" s="56"/>
      <c r="F135" s="56"/>
      <c r="G135" s="56"/>
      <c r="H135" s="56"/>
      <c r="I135" s="56"/>
      <c r="J135" s="58">
        <v>9.0589998289942689E-3</v>
      </c>
      <c r="K135" s="60">
        <v>29526</v>
      </c>
      <c r="L135" s="61">
        <f t="shared" si="7"/>
        <v>73.748354223649159</v>
      </c>
      <c r="M135" s="61">
        <f t="shared" si="8"/>
        <v>60.145415343417156</v>
      </c>
      <c r="N135" s="61">
        <f t="shared" si="9"/>
        <v>66.946884783533164</v>
      </c>
      <c r="O135" s="61">
        <f>1/12*O124+11/12*O136</f>
        <v>65.140325964493968</v>
      </c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</row>
    <row r="136" spans="1:58">
      <c r="A136" s="56"/>
      <c r="B136" s="56"/>
      <c r="C136" s="56"/>
      <c r="D136" s="56"/>
      <c r="E136" s="56"/>
      <c r="F136" s="56"/>
      <c r="G136" s="56"/>
      <c r="H136" s="56"/>
      <c r="I136" s="56"/>
      <c r="J136" s="58">
        <v>8.5869999602437002E-3</v>
      </c>
      <c r="K136" s="60">
        <v>29556</v>
      </c>
      <c r="L136" s="61">
        <f t="shared" si="7"/>
        <v>74.256510831219103</v>
      </c>
      <c r="M136" s="61">
        <f t="shared" si="8"/>
        <v>60.611099266714618</v>
      </c>
      <c r="N136" s="61">
        <f t="shared" si="9"/>
        <v>67.43380504896686</v>
      </c>
      <c r="O136" s="61">
        <f>O148/(1+D15)</f>
        <v>65.575848734325902</v>
      </c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</row>
    <row r="137" spans="1:58">
      <c r="A137" s="56"/>
      <c r="B137" s="56"/>
      <c r="C137" s="56"/>
      <c r="D137" s="56"/>
      <c r="E137" s="56"/>
      <c r="F137" s="56"/>
      <c r="G137" s="56"/>
      <c r="H137" s="56"/>
      <c r="I137" s="56"/>
      <c r="J137" s="58">
        <v>8.1270000000000005E-3</v>
      </c>
      <c r="K137" s="60">
        <v>29587</v>
      </c>
      <c r="L137" s="61">
        <f t="shared" si="7"/>
        <v>74.734068314189116</v>
      </c>
      <c r="M137" s="61">
        <f t="shared" si="8"/>
        <v>61.05253104825308</v>
      </c>
      <c r="N137" s="61">
        <f t="shared" si="9"/>
        <v>67.893299681221094</v>
      </c>
      <c r="O137" s="61">
        <f>11/12*O136+1/12*O148</f>
        <v>66.439264075994529</v>
      </c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</row>
    <row r="138" spans="1:58">
      <c r="A138" s="56"/>
      <c r="B138" s="56"/>
      <c r="C138" s="56"/>
      <c r="D138" s="56"/>
      <c r="E138" s="56"/>
      <c r="F138" s="56"/>
      <c r="G138" s="56"/>
      <c r="H138" s="56"/>
      <c r="I138" s="56"/>
      <c r="J138" s="58">
        <v>1.0364999999999999E-2</v>
      </c>
      <c r="K138" s="60">
        <v>29618</v>
      </c>
      <c r="L138" s="61">
        <f t="shared" si="7"/>
        <v>75.38167055687542</v>
      </c>
      <c r="M138" s="61">
        <f t="shared" si="8"/>
        <v>61.633698962084708</v>
      </c>
      <c r="N138" s="61">
        <f t="shared" si="9"/>
        <v>68.507684759480071</v>
      </c>
      <c r="O138" s="61">
        <f>10/12*O136+2/12*O148</f>
        <v>67.302679417663157</v>
      </c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</row>
    <row r="139" spans="1:58">
      <c r="A139" s="56"/>
      <c r="B139" s="56"/>
      <c r="C139" s="56"/>
      <c r="D139" s="56"/>
      <c r="E139" s="56"/>
      <c r="F139" s="56"/>
      <c r="G139" s="56"/>
      <c r="H139" s="56"/>
      <c r="I139" s="56"/>
      <c r="J139" s="58">
        <v>7.2189999999999902E-3</v>
      </c>
      <c r="K139" s="60">
        <v>29646</v>
      </c>
      <c r="L139" s="61">
        <f t="shared" si="7"/>
        <v>75.798132732080276</v>
      </c>
      <c r="M139" s="61">
        <f t="shared" si="8"/>
        <v>62.026661809164906</v>
      </c>
      <c r="N139" s="61">
        <f t="shared" si="9"/>
        <v>68.912397270622591</v>
      </c>
      <c r="O139" s="61">
        <f>9/12*O136+3/12*O148</f>
        <v>68.16609475933177</v>
      </c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</row>
    <row r="140" spans="1:58">
      <c r="A140" s="56"/>
      <c r="B140" s="56"/>
      <c r="C140" s="56"/>
      <c r="D140" s="56"/>
      <c r="E140" s="56"/>
      <c r="F140" s="56"/>
      <c r="G140" s="56"/>
      <c r="H140" s="56"/>
      <c r="I140" s="56"/>
      <c r="J140" s="58">
        <v>6.4129999999999899E-3</v>
      </c>
      <c r="K140" s="60">
        <v>29677</v>
      </c>
      <c r="L140" s="61">
        <f t="shared" si="7"/>
        <v>76.155905214369113</v>
      </c>
      <c r="M140" s="61">
        <f t="shared" si="8"/>
        <v>62.372178464535153</v>
      </c>
      <c r="N140" s="61">
        <f t="shared" si="9"/>
        <v>69.264041839452133</v>
      </c>
      <c r="O140" s="61">
        <f>8/12*O136+4/12*O148</f>
        <v>69.029510101000398</v>
      </c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</row>
    <row r="141" spans="1:58">
      <c r="A141" s="56"/>
      <c r="B141" s="56"/>
      <c r="C141" s="56"/>
      <c r="D141" s="56"/>
      <c r="E141" s="56"/>
      <c r="F141" s="56"/>
      <c r="G141" s="56"/>
      <c r="H141" s="56"/>
      <c r="I141" s="56"/>
      <c r="J141" s="58">
        <v>8.2459999999999999E-3</v>
      </c>
      <c r="K141" s="60">
        <v>29707</v>
      </c>
      <c r="L141" s="61">
        <f t="shared" si="7"/>
        <v>76.654725365401035</v>
      </c>
      <c r="M141" s="61">
        <f t="shared" si="8"/>
        <v>62.833852294621366</v>
      </c>
      <c r="N141" s="61">
        <f t="shared" si="9"/>
        <v>69.7442888300112</v>
      </c>
      <c r="O141" s="61">
        <f>7/12*O136+5/12*O148</f>
        <v>69.892925442669025</v>
      </c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</row>
    <row r="142" spans="1:58">
      <c r="A142" s="56"/>
      <c r="B142" s="56"/>
      <c r="C142" s="56"/>
      <c r="D142" s="56"/>
      <c r="E142" s="56"/>
      <c r="F142" s="56"/>
      <c r="G142" s="56"/>
      <c r="H142" s="56"/>
      <c r="I142" s="56"/>
      <c r="J142" s="58">
        <v>8.5499999999999899E-3</v>
      </c>
      <c r="K142" s="60">
        <v>29738</v>
      </c>
      <c r="L142" s="61">
        <f t="shared" si="7"/>
        <v>77.180076619169796</v>
      </c>
      <c r="M142" s="61">
        <f t="shared" si="8"/>
        <v>63.31802889689159</v>
      </c>
      <c r="N142" s="61">
        <f t="shared" si="9"/>
        <v>70.2490527580307</v>
      </c>
      <c r="O142" s="61">
        <f>6/12*O136+6/12*O148</f>
        <v>70.756340784337652</v>
      </c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</row>
    <row r="143" spans="1:58">
      <c r="A143" s="56"/>
      <c r="B143" s="56"/>
      <c r="C143" s="56"/>
      <c r="D143" s="56"/>
      <c r="E143" s="56"/>
      <c r="F143" s="56"/>
      <c r="G143" s="56"/>
      <c r="H143" s="56"/>
      <c r="I143" s="56"/>
      <c r="J143" s="58">
        <v>1.1426E-2</v>
      </c>
      <c r="K143" s="60">
        <v>29768</v>
      </c>
      <c r="L143" s="61">
        <f t="shared" si="7"/>
        <v>77.930624870031849</v>
      </c>
      <c r="M143" s="61">
        <f t="shared" si="8"/>
        <v>63.987886600641453</v>
      </c>
      <c r="N143" s="61">
        <f t="shared" si="9"/>
        <v>70.959255735336654</v>
      </c>
      <c r="O143" s="61">
        <f>5/12*O136+7/12*O148</f>
        <v>71.61975612600628</v>
      </c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</row>
    <row r="144" spans="1:58">
      <c r="A144" s="56"/>
      <c r="B144" s="56"/>
      <c r="C144" s="56"/>
      <c r="D144" s="56"/>
      <c r="E144" s="56"/>
      <c r="F144" s="56"/>
      <c r="G144" s="56"/>
      <c r="H144" s="56"/>
      <c r="I144" s="56"/>
      <c r="J144" s="58">
        <v>7.6529999999999897E-3</v>
      </c>
      <c r="K144" s="60">
        <v>29799</v>
      </c>
      <c r="L144" s="61">
        <f t="shared" si="7"/>
        <v>78.394934286920517</v>
      </c>
      <c r="M144" s="61">
        <f t="shared" si="8"/>
        <v>64.423606721712602</v>
      </c>
      <c r="N144" s="61">
        <f t="shared" si="9"/>
        <v>71.409270504316567</v>
      </c>
      <c r="O144" s="61">
        <f>4/12*O136+8/12*O148</f>
        <v>72.483171467674879</v>
      </c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</row>
    <row r="145" spans="1:58">
      <c r="A145" s="56"/>
      <c r="B145" s="56"/>
      <c r="C145" s="56"/>
      <c r="D145" s="56"/>
      <c r="E145" s="56"/>
      <c r="F145" s="56"/>
      <c r="G145" s="56"/>
      <c r="H145" s="56"/>
      <c r="I145" s="56"/>
      <c r="J145" s="58">
        <v>1.0126999999999999E-2</v>
      </c>
      <c r="K145" s="60">
        <v>29830</v>
      </c>
      <c r="L145" s="61">
        <f t="shared" si="7"/>
        <v>79.055632869337302</v>
      </c>
      <c r="M145" s="61">
        <f t="shared" si="8"/>
        <v>65.021544412577597</v>
      </c>
      <c r="N145" s="61">
        <f t="shared" si="9"/>
        <v>72.038588640957443</v>
      </c>
      <c r="O145" s="61">
        <f>3/12*O136+9/12*O148</f>
        <v>73.34658680934352</v>
      </c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</row>
    <row r="146" spans="1:58">
      <c r="A146" s="56"/>
      <c r="B146" s="56"/>
      <c r="C146" s="56"/>
      <c r="D146" s="56"/>
      <c r="E146" s="56"/>
      <c r="F146" s="56"/>
      <c r="G146" s="56"/>
      <c r="H146" s="56"/>
      <c r="I146" s="56"/>
      <c r="J146" s="58">
        <v>2.1479999999999997E-3</v>
      </c>
      <c r="K146" s="60">
        <v>29860</v>
      </c>
      <c r="L146" s="61">
        <f t="shared" si="7"/>
        <v>79.092175877508282</v>
      </c>
      <c r="M146" s="61">
        <f t="shared" si="8"/>
        <v>65.106659199693283</v>
      </c>
      <c r="N146" s="61">
        <f t="shared" si="9"/>
        <v>72.09941753860079</v>
      </c>
      <c r="O146" s="61">
        <f>2/12*O136+10/12*O148</f>
        <v>74.210002151012148</v>
      </c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</row>
    <row r="147" spans="1:58">
      <c r="A147" s="56"/>
      <c r="B147" s="56"/>
      <c r="C147" s="56"/>
      <c r="D147" s="56"/>
      <c r="E147" s="56"/>
      <c r="F147" s="56"/>
      <c r="G147" s="56"/>
      <c r="H147" s="56"/>
      <c r="I147" s="56"/>
      <c r="J147" s="58">
        <v>2.8579999999999999E-3</v>
      </c>
      <c r="K147" s="60">
        <v>29891</v>
      </c>
      <c r="L147" s="61">
        <f t="shared" si="7"/>
        <v>79.184796760882662</v>
      </c>
      <c r="M147" s="61">
        <f t="shared" si="8"/>
        <v>65.238072433039591</v>
      </c>
      <c r="N147" s="61">
        <f t="shared" si="9"/>
        <v>72.211434596961126</v>
      </c>
      <c r="O147" s="61">
        <f>1/12*O136+11/12*O148</f>
        <v>75.073417492680761</v>
      </c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</row>
    <row r="148" spans="1:58">
      <c r="A148" s="56"/>
      <c r="B148" s="56"/>
      <c r="C148" s="56"/>
      <c r="D148" s="56"/>
      <c r="E148" s="56"/>
      <c r="F148" s="56"/>
      <c r="G148" s="56"/>
      <c r="H148" s="56"/>
      <c r="I148" s="56"/>
      <c r="J148" s="58">
        <v>2.8499999999999997E-3</v>
      </c>
      <c r="K148" s="60">
        <v>29921</v>
      </c>
      <c r="L148" s="61">
        <f t="shared" si="7"/>
        <v>79.276893695158606</v>
      </c>
      <c r="M148" s="61">
        <f t="shared" si="8"/>
        <v>65.36922944714415</v>
      </c>
      <c r="N148" s="61">
        <f t="shared" si="9"/>
        <v>72.323061571151385</v>
      </c>
      <c r="O148" s="61">
        <f>O160/(1+D16)</f>
        <v>75.936832834349389</v>
      </c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</row>
    <row r="149" spans="1:58">
      <c r="A149" s="56"/>
      <c r="B149" s="56"/>
      <c r="C149" s="56"/>
      <c r="D149" s="56"/>
      <c r="E149" s="56"/>
      <c r="F149" s="56"/>
      <c r="G149" s="56"/>
      <c r="H149" s="56"/>
      <c r="I149" s="56"/>
      <c r="J149" s="58">
        <v>3.552E-3</v>
      </c>
      <c r="K149" s="60">
        <v>29952</v>
      </c>
      <c r="L149" s="61">
        <f t="shared" si="7"/>
        <v>79.424656508141112</v>
      </c>
      <c r="M149" s="61">
        <f t="shared" si="8"/>
        <v>65.546500925794817</v>
      </c>
      <c r="N149" s="61">
        <f t="shared" si="9"/>
        <v>72.485578716967964</v>
      </c>
      <c r="O149" s="61">
        <f>11/12*O148+1/12*O160</f>
        <v>75.452102718090117</v>
      </c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</row>
    <row r="150" spans="1:58">
      <c r="A150" s="56"/>
      <c r="B150" s="56"/>
      <c r="C150" s="56"/>
      <c r="D150" s="56"/>
      <c r="E150" s="56"/>
      <c r="F150" s="56"/>
      <c r="G150" s="56"/>
      <c r="H150" s="56"/>
      <c r="I150" s="56"/>
      <c r="J150" s="58">
        <v>3.1859999999999901E-3</v>
      </c>
      <c r="K150" s="60">
        <v>29983</v>
      </c>
      <c r="L150" s="61">
        <f t="shared" si="7"/>
        <v>79.543674208275064</v>
      </c>
      <c r="M150" s="61">
        <f t="shared" si="8"/>
        <v>65.700283202487441</v>
      </c>
      <c r="N150" s="61">
        <f t="shared" si="9"/>
        <v>72.621978705381252</v>
      </c>
      <c r="O150" s="61">
        <f>10/12*O148+2/12*O160</f>
        <v>74.967372601830874</v>
      </c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</row>
    <row r="151" spans="1:58">
      <c r="A151" s="56"/>
      <c r="B151" s="56"/>
      <c r="C151" s="56"/>
      <c r="D151" s="56"/>
      <c r="E151" s="56"/>
      <c r="F151" s="56"/>
      <c r="G151" s="56"/>
      <c r="H151" s="56"/>
      <c r="I151" s="56"/>
      <c r="J151" s="58">
        <v>-1.059E-3</v>
      </c>
      <c r="K151" s="60">
        <v>30011</v>
      </c>
      <c r="L151" s="61">
        <f t="shared" si="7"/>
        <v>79.32577535632484</v>
      </c>
      <c r="M151" s="61">
        <f t="shared" si="8"/>
        <v>65.575762060945237</v>
      </c>
      <c r="N151" s="61">
        <f t="shared" si="9"/>
        <v>72.450768708635039</v>
      </c>
      <c r="O151" s="61">
        <f>9/12*O148+3/12*O160</f>
        <v>74.482642485571603</v>
      </c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</row>
    <row r="152" spans="1:58">
      <c r="A152" s="56"/>
      <c r="B152" s="56"/>
      <c r="C152" s="56"/>
      <c r="D152" s="56"/>
      <c r="E152" s="56"/>
      <c r="F152" s="56"/>
      <c r="G152" s="56"/>
      <c r="H152" s="56"/>
      <c r="I152" s="56"/>
      <c r="J152" s="58">
        <v>4.2389999999999902E-3</v>
      </c>
      <c r="K152" s="60">
        <v>30042</v>
      </c>
      <c r="L152" s="61">
        <f t="shared" si="7"/>
        <v>79.52803441524965</v>
      </c>
      <c r="M152" s="61">
        <f t="shared" si="8"/>
        <v>65.79860645809201</v>
      </c>
      <c r="N152" s="61">
        <f t="shared" si="9"/>
        <v>72.66332043667083</v>
      </c>
      <c r="O152" s="61">
        <f>8/12*O148+4/12*O160</f>
        <v>73.997912369312331</v>
      </c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</row>
    <row r="153" spans="1:58">
      <c r="A153" s="56"/>
      <c r="B153" s="56"/>
      <c r="C153" s="56"/>
      <c r="D153" s="56"/>
      <c r="E153" s="56"/>
      <c r="F153" s="56"/>
      <c r="G153" s="56"/>
      <c r="H153" s="56"/>
      <c r="I153" s="56"/>
      <c r="J153" s="58">
        <v>9.8490000000000001E-3</v>
      </c>
      <c r="K153" s="60">
        <v>30072</v>
      </c>
      <c r="L153" s="61">
        <f t="shared" si="7"/>
        <v>80.17621096087268</v>
      </c>
      <c r="M153" s="61">
        <f t="shared" si="8"/>
        <v>66.39102929632412</v>
      </c>
      <c r="N153" s="61">
        <f t="shared" si="9"/>
        <v>73.2836201285984</v>
      </c>
      <c r="O153" s="61">
        <f>7/12*O148+5/12*O160</f>
        <v>73.513182253053074</v>
      </c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</row>
    <row r="154" spans="1:58">
      <c r="A154" s="56"/>
      <c r="B154" s="56"/>
      <c r="C154" s="56"/>
      <c r="D154" s="56"/>
      <c r="E154" s="56"/>
      <c r="F154" s="56"/>
      <c r="G154" s="56"/>
      <c r="H154" s="56"/>
      <c r="I154" s="56"/>
      <c r="J154" s="58">
        <v>1.2191E-2</v>
      </c>
      <c r="K154" s="60">
        <v>30103</v>
      </c>
      <c r="L154" s="61">
        <f t="shared" si="7"/>
        <v>81.017127158975001</v>
      </c>
      <c r="M154" s="61">
        <f t="shared" si="8"/>
        <v>67.144143679117391</v>
      </c>
      <c r="N154" s="61">
        <f t="shared" si="9"/>
        <v>74.080635419046189</v>
      </c>
      <c r="O154" s="61">
        <f>6/12*O148+6/12*O160</f>
        <v>73.028452136793817</v>
      </c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</row>
    <row r="155" spans="1:58">
      <c r="A155" s="56"/>
      <c r="B155" s="56"/>
      <c r="C155" s="56"/>
      <c r="D155" s="56"/>
      <c r="E155" s="56"/>
      <c r="F155" s="56"/>
      <c r="G155" s="56"/>
      <c r="H155" s="56"/>
      <c r="I155" s="56"/>
      <c r="J155" s="58">
        <v>5.5059999999999901E-3</v>
      </c>
      <c r="K155" s="60">
        <v>30133</v>
      </c>
      <c r="L155" s="61">
        <f t="shared" si="7"/>
        <v>81.326174733359323</v>
      </c>
      <c r="M155" s="61">
        <f t="shared" si="8"/>
        <v>67.457318276496707</v>
      </c>
      <c r="N155" s="61">
        <f t="shared" si="9"/>
        <v>74.391746504928022</v>
      </c>
      <c r="O155" s="61">
        <f>5/12*O148+7/12*O160</f>
        <v>72.543722020534545</v>
      </c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</row>
    <row r="156" spans="1:58">
      <c r="A156" s="56"/>
      <c r="B156" s="56"/>
      <c r="C156" s="56"/>
      <c r="D156" s="56"/>
      <c r="E156" s="56"/>
      <c r="F156" s="56"/>
      <c r="G156" s="56"/>
      <c r="H156" s="56"/>
      <c r="I156" s="56"/>
      <c r="J156" s="58">
        <v>2.0530000000000001E-3</v>
      </c>
      <c r="K156" s="60">
        <v>30164</v>
      </c>
      <c r="L156" s="61">
        <f t="shared" si="7"/>
        <v>81.356054295960433</v>
      </c>
      <c r="M156" s="61">
        <f t="shared" si="8"/>
        <v>67.539218470762947</v>
      </c>
      <c r="N156" s="61">
        <f t="shared" si="9"/>
        <v>74.447636383361697</v>
      </c>
      <c r="O156" s="61">
        <f>4/12*O148+8/12*O160</f>
        <v>72.058991904275274</v>
      </c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</row>
    <row r="157" spans="1:58">
      <c r="A157" s="56"/>
      <c r="B157" s="56"/>
      <c r="C157" s="56"/>
      <c r="D157" s="56"/>
      <c r="E157" s="56"/>
      <c r="F157" s="56"/>
      <c r="G157" s="56"/>
      <c r="H157" s="56"/>
      <c r="I157" s="56"/>
      <c r="J157" s="58">
        <v>1.7080000000000001E-3</v>
      </c>
      <c r="K157" s="60">
        <v>30195</v>
      </c>
      <c r="L157" s="61">
        <f t="shared" si="7"/>
        <v>81.357924211806406</v>
      </c>
      <c r="M157" s="61">
        <f t="shared" si="8"/>
        <v>67.597936577098409</v>
      </c>
      <c r="N157" s="61">
        <f t="shared" si="9"/>
        <v>74.477930394452414</v>
      </c>
      <c r="O157" s="61">
        <f>3/12*O148+9/12*O160</f>
        <v>71.574261788016017</v>
      </c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</row>
    <row r="158" spans="1:58">
      <c r="A158" s="56"/>
      <c r="B158" s="56"/>
      <c r="C158" s="56"/>
      <c r="D158" s="56"/>
      <c r="E158" s="56"/>
      <c r="F158" s="56"/>
      <c r="G158" s="56"/>
      <c r="H158" s="56"/>
      <c r="I158" s="56"/>
      <c r="J158" s="58">
        <v>2.72799999999999E-3</v>
      </c>
      <c r="K158" s="60">
        <v>30225</v>
      </c>
      <c r="L158" s="61">
        <f t="shared" si="7"/>
        <v>81.44263966058837</v>
      </c>
      <c r="M158" s="61">
        <f t="shared" si="8"/>
        <v>67.725597904546703</v>
      </c>
      <c r="N158" s="61">
        <f t="shared" si="9"/>
        <v>74.584118782567543</v>
      </c>
      <c r="O158" s="61">
        <f>2/12*O148+10/12*O160</f>
        <v>71.08953167175676</v>
      </c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</row>
    <row r="159" spans="1:58">
      <c r="A159" s="56"/>
      <c r="B159" s="56"/>
      <c r="C159" s="56"/>
      <c r="D159" s="56"/>
      <c r="E159" s="56"/>
      <c r="F159" s="56"/>
      <c r="G159" s="56"/>
      <c r="H159" s="56"/>
      <c r="I159" s="56"/>
      <c r="J159" s="58">
        <v>-1.6999999999999901E-3</v>
      </c>
      <c r="K159" s="60">
        <v>30256</v>
      </c>
      <c r="L159" s="61">
        <f t="shared" si="7"/>
        <v>81.167421940205486</v>
      </c>
      <c r="M159" s="61">
        <f t="shared" si="8"/>
        <v>67.553862438083613</v>
      </c>
      <c r="N159" s="61">
        <f t="shared" si="9"/>
        <v>74.360642189144556</v>
      </c>
      <c r="O159" s="61">
        <f>1/12*O148+11/12*O160</f>
        <v>70.604801555497502</v>
      </c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</row>
    <row r="160" spans="1:58">
      <c r="A160" s="56"/>
      <c r="B160" s="56"/>
      <c r="C160" s="56"/>
      <c r="D160" s="56"/>
      <c r="E160" s="56"/>
      <c r="F160" s="56"/>
      <c r="G160" s="56"/>
      <c r="H160" s="56"/>
      <c r="I160" s="56"/>
      <c r="J160" s="58">
        <v>-4.0899999999999895E-3</v>
      </c>
      <c r="K160" s="60">
        <v>30286</v>
      </c>
      <c r="L160" s="61">
        <f t="shared" si="7"/>
        <v>80.699470438991312</v>
      </c>
      <c r="M160" s="61">
        <f t="shared" si="8"/>
        <v>67.221243884724927</v>
      </c>
      <c r="N160" s="61">
        <f t="shared" si="9"/>
        <v>73.960357161858127</v>
      </c>
      <c r="O160" s="61">
        <f>O172/(1+D17)</f>
        <v>70.120071439238231</v>
      </c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</row>
    <row r="161" spans="1:58">
      <c r="A161" s="56"/>
      <c r="B161" s="56"/>
      <c r="C161" s="56"/>
      <c r="D161" s="56"/>
      <c r="E161" s="56"/>
      <c r="F161" s="56"/>
      <c r="G161" s="56"/>
      <c r="H161" s="56"/>
      <c r="I161" s="56"/>
      <c r="J161" s="58">
        <v>2.3939999999999899E-3</v>
      </c>
      <c r="K161" s="60">
        <v>30317</v>
      </c>
      <c r="L161" s="61">
        <f t="shared" si="7"/>
        <v>80.75659197726965</v>
      </c>
      <c r="M161" s="61">
        <f t="shared" si="8"/>
        <v>67.325760714161135</v>
      </c>
      <c r="N161" s="61">
        <f t="shared" si="9"/>
        <v>74.0411763457154</v>
      </c>
      <c r="O161" s="61">
        <f>11/12*O160+1/12*O172</f>
        <v>70.582279576808546</v>
      </c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</row>
    <row r="162" spans="1:58">
      <c r="A162" s="56"/>
      <c r="B162" s="56"/>
      <c r="C162" s="56"/>
      <c r="D162" s="56"/>
      <c r="E162" s="56"/>
      <c r="F162" s="56"/>
      <c r="G162" s="56"/>
      <c r="H162" s="56"/>
      <c r="I162" s="56"/>
      <c r="J162" s="58">
        <v>3.4099999999999902E-4</v>
      </c>
      <c r="K162" s="60">
        <v>30348</v>
      </c>
      <c r="L162" s="61">
        <f t="shared" si="7"/>
        <v>80.648239552516671</v>
      </c>
      <c r="M162" s="61">
        <f t="shared" si="8"/>
        <v>67.292335976020723</v>
      </c>
      <c r="N162" s="61">
        <f t="shared" si="9"/>
        <v>73.970287764268704</v>
      </c>
      <c r="O162" s="61">
        <f>10/12*O160+2/12*O172</f>
        <v>71.044487714378846</v>
      </c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</row>
    <row r="163" spans="1:58">
      <c r="A163" s="56"/>
      <c r="B163" s="56"/>
      <c r="C163" s="56"/>
      <c r="D163" s="56"/>
      <c r="E163" s="56"/>
      <c r="F163" s="56"/>
      <c r="G163" s="56"/>
      <c r="H163" s="56"/>
      <c r="I163" s="56"/>
      <c r="J163" s="58">
        <v>6.8199999999999901E-4</v>
      </c>
      <c r="K163" s="60">
        <v>30376</v>
      </c>
      <c r="L163" s="61">
        <f t="shared" si="7"/>
        <v>80.56748729496482</v>
      </c>
      <c r="M163" s="61">
        <f t="shared" si="8"/>
        <v>67.281855308141999</v>
      </c>
      <c r="N163" s="61">
        <f t="shared" si="9"/>
        <v>73.924671301553417</v>
      </c>
      <c r="O163" s="61">
        <f>9/12*O160+3/12*O172</f>
        <v>71.506695851949161</v>
      </c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</row>
    <row r="164" spans="1:58">
      <c r="A164" s="56"/>
      <c r="B164" s="56"/>
      <c r="C164" s="56"/>
      <c r="D164" s="56"/>
      <c r="E164" s="56"/>
      <c r="F164" s="56"/>
      <c r="G164" s="56"/>
      <c r="H164" s="56"/>
      <c r="I164" s="56"/>
      <c r="J164" s="58">
        <v>7.1570000000000002E-3</v>
      </c>
      <c r="K164" s="60">
        <v>30407</v>
      </c>
      <c r="L164" s="61">
        <f t="shared" si="7"/>
        <v>81.007612843215696</v>
      </c>
      <c r="M164" s="61">
        <f t="shared" si="8"/>
        <v>67.706661569402357</v>
      </c>
      <c r="N164" s="61">
        <f t="shared" si="9"/>
        <v>74.357137206309034</v>
      </c>
      <c r="O164" s="61">
        <f>8/12*O160+4/12*O172</f>
        <v>71.968903989519475</v>
      </c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</row>
    <row r="165" spans="1:58">
      <c r="A165" s="56"/>
      <c r="B165" s="56"/>
      <c r="C165" s="56"/>
      <c r="D165" s="56"/>
      <c r="E165" s="56"/>
      <c r="F165" s="56"/>
      <c r="G165" s="56"/>
      <c r="H165" s="56"/>
      <c r="I165" s="56"/>
      <c r="J165" s="58">
        <v>5.4149999999999901E-3</v>
      </c>
      <c r="K165" s="60">
        <v>30437</v>
      </c>
      <c r="L165" s="61">
        <f t="shared" si="7"/>
        <v>81.309264831802636</v>
      </c>
      <c r="M165" s="61">
        <f t="shared" si="8"/>
        <v>68.016303722021561</v>
      </c>
      <c r="N165" s="61">
        <f t="shared" si="9"/>
        <v>74.662784276912106</v>
      </c>
      <c r="O165" s="61">
        <f>7/12*O160+5/12*O172</f>
        <v>72.43111212708979</v>
      </c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</row>
    <row r="166" spans="1:58">
      <c r="A166" s="56"/>
      <c r="B166" s="56"/>
      <c r="C166" s="56"/>
      <c r="D166" s="56"/>
      <c r="E166" s="56"/>
      <c r="F166" s="56"/>
      <c r="G166" s="56"/>
      <c r="H166" s="56"/>
      <c r="I166" s="56"/>
      <c r="J166" s="58">
        <v>3.3660000000000001E-3</v>
      </c>
      <c r="K166" s="60">
        <v>30468</v>
      </c>
      <c r="L166" s="61">
        <f t="shared" si="7"/>
        <v>81.445717662396618</v>
      </c>
      <c r="M166" s="61">
        <f t="shared" si="8"/>
        <v>68.188113225028459</v>
      </c>
      <c r="N166" s="61">
        <f t="shared" si="9"/>
        <v>74.816915443712531</v>
      </c>
      <c r="O166" s="61">
        <f>6/12*O160+6/12*O172</f>
        <v>72.893320264660105</v>
      </c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</row>
    <row r="167" spans="1:58">
      <c r="A167" s="56"/>
      <c r="B167" s="56"/>
      <c r="C167" s="56"/>
      <c r="D167" s="56"/>
      <c r="E167" s="56"/>
      <c r="F167" s="56"/>
      <c r="G167" s="56"/>
      <c r="H167" s="56"/>
      <c r="I167" s="56"/>
      <c r="J167" s="58">
        <v>4.0260000000000001E-3</v>
      </c>
      <c r="K167" s="60">
        <v>30498</v>
      </c>
      <c r="L167" s="61">
        <f t="shared" si="7"/>
        <v>81.636063238971445</v>
      </c>
      <c r="M167" s="61">
        <f t="shared" si="8"/>
        <v>68.405323197916914</v>
      </c>
      <c r="N167" s="61">
        <f t="shared" si="9"/>
        <v>75.02069321844418</v>
      </c>
      <c r="O167" s="61">
        <f>5/12*O160+7/12*O172</f>
        <v>73.355528402230405</v>
      </c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</row>
    <row r="168" spans="1:58">
      <c r="A168" s="56"/>
      <c r="B168" s="56"/>
      <c r="C168" s="56"/>
      <c r="D168" s="56"/>
      <c r="E168" s="56"/>
      <c r="F168" s="56"/>
      <c r="G168" s="56"/>
      <c r="H168" s="56"/>
      <c r="I168" s="56"/>
      <c r="J168" s="58">
        <v>3.3409999999999902E-3</v>
      </c>
      <c r="K168" s="60">
        <v>30529</v>
      </c>
      <c r="L168" s="61">
        <f t="shared" si="7"/>
        <v>81.77102703264093</v>
      </c>
      <c r="M168" s="61">
        <f t="shared" si="8"/>
        <v>68.576406664553815</v>
      </c>
      <c r="N168" s="61">
        <f t="shared" si="9"/>
        <v>75.173716848597365</v>
      </c>
      <c r="O168" s="61">
        <f>4/12*O160+8/12*O172</f>
        <v>73.81773653980072</v>
      </c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</row>
    <row r="169" spans="1:58">
      <c r="A169" s="56"/>
      <c r="B169" s="56"/>
      <c r="C169" s="56"/>
      <c r="D169" s="56"/>
      <c r="E169" s="56"/>
      <c r="F169" s="56"/>
      <c r="G169" s="56"/>
      <c r="H169" s="56"/>
      <c r="I169" s="56"/>
      <c r="J169" s="58">
        <v>4.9950000000000003E-3</v>
      </c>
      <c r="K169" s="60">
        <v>30560</v>
      </c>
      <c r="L169" s="61">
        <f t="shared" si="7"/>
        <v>82.041235723648001</v>
      </c>
      <c r="M169" s="61">
        <f t="shared" si="8"/>
        <v>68.86124843479179</v>
      </c>
      <c r="N169" s="61">
        <f t="shared" si="9"/>
        <v>75.451242079219895</v>
      </c>
      <c r="O169" s="61">
        <f>3/12*O160+9/12*O172</f>
        <v>74.279944677371034</v>
      </c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</row>
    <row r="170" spans="1:58">
      <c r="A170" s="56"/>
      <c r="B170" s="56"/>
      <c r="C170" s="56"/>
      <c r="D170" s="56"/>
      <c r="E170" s="56"/>
      <c r="F170" s="56"/>
      <c r="G170" s="56"/>
      <c r="H170" s="56"/>
      <c r="I170" s="56"/>
      <c r="J170" s="58">
        <v>2.6510000000000001E-3</v>
      </c>
      <c r="K170" s="60">
        <v>30590</v>
      </c>
      <c r="L170" s="61">
        <f t="shared" si="7"/>
        <v>82.120356134463975</v>
      </c>
      <c r="M170" s="61">
        <f t="shared" si="8"/>
        <v>68.985997698575957</v>
      </c>
      <c r="N170" s="61">
        <f t="shared" si="9"/>
        <v>75.553176916519959</v>
      </c>
      <c r="O170" s="61">
        <f>2/12*O160+10/12*O172</f>
        <v>74.742152814941335</v>
      </c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</row>
    <row r="171" spans="1:58">
      <c r="A171" s="56"/>
      <c r="B171" s="56"/>
      <c r="C171" s="56"/>
      <c r="D171" s="56"/>
      <c r="E171" s="56"/>
      <c r="F171" s="56"/>
      <c r="G171" s="56"/>
      <c r="H171" s="56"/>
      <c r="I171" s="56"/>
      <c r="J171" s="58">
        <v>1.652E-3</v>
      </c>
      <c r="K171" s="60">
        <v>30621</v>
      </c>
      <c r="L171" s="61">
        <f t="shared" si="7"/>
        <v>82.11765261308183</v>
      </c>
      <c r="M171" s="61">
        <f t="shared" si="8"/>
        <v>69.042113642597016</v>
      </c>
      <c r="N171" s="61">
        <f t="shared" si="9"/>
        <v>75.579883127839423</v>
      </c>
      <c r="O171" s="61">
        <f>1/12*O160+11/12*O172</f>
        <v>75.204360952511649</v>
      </c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</row>
    <row r="172" spans="1:58">
      <c r="A172" s="56"/>
      <c r="B172" s="56"/>
      <c r="C172" s="56"/>
      <c r="D172" s="56"/>
      <c r="E172" s="56"/>
      <c r="F172" s="56"/>
      <c r="G172" s="56"/>
      <c r="H172" s="56"/>
      <c r="I172" s="56"/>
      <c r="J172" s="58">
        <v>1.32E-3</v>
      </c>
      <c r="K172" s="60">
        <v>30651</v>
      </c>
      <c r="L172" s="61">
        <f t="shared" si="7"/>
        <v>82.087731980390458</v>
      </c>
      <c r="M172" s="61">
        <f t="shared" si="8"/>
        <v>69.075372441585259</v>
      </c>
      <c r="N172" s="61">
        <f t="shared" si="9"/>
        <v>75.581552210987866</v>
      </c>
      <c r="O172" s="61">
        <f>O184/(1+D18)</f>
        <v>75.666569090081964</v>
      </c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</row>
    <row r="173" spans="1:58">
      <c r="A173" s="56"/>
      <c r="B173" s="56"/>
      <c r="C173" s="56"/>
      <c r="D173" s="56"/>
      <c r="E173" s="56"/>
      <c r="F173" s="56"/>
      <c r="G173" s="56"/>
      <c r="H173" s="56"/>
      <c r="I173" s="56"/>
      <c r="J173" s="58">
        <v>5.6010000000000001E-3</v>
      </c>
      <c r="K173" s="60">
        <v>30682</v>
      </c>
      <c r="L173" s="61">
        <f t="shared" si="7"/>
        <v>82.408648695811934</v>
      </c>
      <c r="M173" s="61">
        <f t="shared" si="8"/>
        <v>69.404111368229181</v>
      </c>
      <c r="N173" s="61">
        <f t="shared" si="9"/>
        <v>75.906380032020564</v>
      </c>
      <c r="O173" s="61">
        <f>11/12*O172+1/12*O184</f>
        <v>76.200964234280661</v>
      </c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</row>
    <row r="174" spans="1:58">
      <c r="A174" s="56"/>
      <c r="B174" s="56"/>
      <c r="C174" s="56"/>
      <c r="D174" s="56"/>
      <c r="E174" s="56"/>
      <c r="F174" s="56"/>
      <c r="G174" s="56"/>
      <c r="H174" s="56"/>
      <c r="I174" s="56"/>
      <c r="J174" s="58">
        <v>4.5869999999999999E-3</v>
      </c>
      <c r="K174" s="60">
        <v>30713</v>
      </c>
      <c r="L174" s="61">
        <f t="shared" si="7"/>
        <v>82.647398208559309</v>
      </c>
      <c r="M174" s="61">
        <f t="shared" si="8"/>
        <v>69.664097955420957</v>
      </c>
      <c r="N174" s="61">
        <f t="shared" si="9"/>
        <v>76.15574808199014</v>
      </c>
      <c r="O174" s="61">
        <f>10/12*O172+2/12*O184</f>
        <v>76.735359378479373</v>
      </c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</row>
    <row r="175" spans="1:58">
      <c r="A175" s="56"/>
      <c r="B175" s="56"/>
      <c r="C175" s="56"/>
      <c r="D175" s="56"/>
      <c r="E175" s="56"/>
      <c r="F175" s="56"/>
      <c r="G175" s="56"/>
      <c r="H175" s="56"/>
      <c r="I175" s="56"/>
      <c r="J175" s="58">
        <v>2.2829999999999899E-3</v>
      </c>
      <c r="K175" s="60">
        <v>30742</v>
      </c>
      <c r="L175" s="61">
        <f t="shared" si="7"/>
        <v>82.696740119867187</v>
      </c>
      <c r="M175" s="61">
        <f t="shared" si="8"/>
        <v>69.76468673818907</v>
      </c>
      <c r="N175" s="61">
        <f t="shared" si="9"/>
        <v>76.230713429028128</v>
      </c>
      <c r="O175" s="61">
        <f>9/12*O172+3/12*O184</f>
        <v>77.269754522678085</v>
      </c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</row>
    <row r="176" spans="1:58">
      <c r="A176" s="56"/>
      <c r="B176" s="56"/>
      <c r="C176" s="56"/>
      <c r="D176" s="56"/>
      <c r="E176" s="56"/>
      <c r="F176" s="56"/>
      <c r="G176" s="56"/>
      <c r="H176" s="56"/>
      <c r="I176" s="56"/>
      <c r="J176" s="58">
        <v>4.8809999999999895E-3</v>
      </c>
      <c r="K176" s="60">
        <v>30773</v>
      </c>
      <c r="L176" s="61">
        <f t="shared" si="7"/>
        <v>82.960596218153086</v>
      </c>
      <c r="M176" s="61">
        <f t="shared" si="8"/>
        <v>70.046517681118317</v>
      </c>
      <c r="N176" s="61">
        <f t="shared" si="9"/>
        <v>76.503556949635708</v>
      </c>
      <c r="O176" s="61">
        <f>8/12*O172+4/12*O184</f>
        <v>77.804149666876782</v>
      </c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</row>
    <row r="177" spans="1:58">
      <c r="A177" s="56"/>
      <c r="B177" s="56"/>
      <c r="C177" s="56"/>
      <c r="D177" s="56"/>
      <c r="E177" s="56"/>
      <c r="F177" s="56"/>
      <c r="G177" s="56"/>
      <c r="H177" s="56"/>
      <c r="I177" s="56"/>
      <c r="J177" s="58">
        <v>2.9149999999999896E-3</v>
      </c>
      <c r="K177" s="60">
        <v>30803</v>
      </c>
      <c r="L177" s="61">
        <f t="shared" si="7"/>
        <v>83.062468014264184</v>
      </c>
      <c r="M177" s="61">
        <f t="shared" si="8"/>
        <v>70.191890981910319</v>
      </c>
      <c r="N177" s="61">
        <f t="shared" si="9"/>
        <v>76.627179498087258</v>
      </c>
      <c r="O177" s="61">
        <f>7/12*O172+5/12*O184</f>
        <v>78.338544811075479</v>
      </c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</row>
    <row r="178" spans="1:58">
      <c r="A178" s="56"/>
      <c r="B178" s="56"/>
      <c r="C178" s="56"/>
      <c r="D178" s="56"/>
      <c r="E178" s="56"/>
      <c r="F178" s="56"/>
      <c r="G178" s="56"/>
      <c r="H178" s="56"/>
      <c r="I178" s="56"/>
      <c r="J178" s="58">
        <v>3.2290000000000001E-3</v>
      </c>
      <c r="K178" s="60">
        <v>30834</v>
      </c>
      <c r="L178" s="61">
        <f t="shared" si="7"/>
        <v>83.190502646217084</v>
      </c>
      <c r="M178" s="61">
        <f t="shared" si="8"/>
        <v>70.359587790040038</v>
      </c>
      <c r="N178" s="61">
        <f t="shared" si="9"/>
        <v>76.775045218128554</v>
      </c>
      <c r="O178" s="61">
        <f>6/12*O172+6/12*O184</f>
        <v>78.872939955274191</v>
      </c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</row>
    <row r="179" spans="1:58">
      <c r="A179" s="56"/>
      <c r="B179" s="56"/>
      <c r="C179" s="56"/>
      <c r="D179" s="56"/>
      <c r="E179" s="56"/>
      <c r="F179" s="56"/>
      <c r="G179" s="56"/>
      <c r="H179" s="56"/>
      <c r="I179" s="56"/>
      <c r="J179" s="58">
        <v>3.2190000000000001E-3</v>
      </c>
      <c r="K179" s="60">
        <v>30864</v>
      </c>
      <c r="L179" s="61">
        <f t="shared" si="7"/>
        <v>83.317904128412508</v>
      </c>
      <c r="M179" s="61">
        <f t="shared" si="8"/>
        <v>70.526982239023212</v>
      </c>
      <c r="N179" s="61">
        <f t="shared" si="9"/>
        <v>76.92244318371786</v>
      </c>
      <c r="O179" s="61">
        <f>5/12*O172+7/12*O184</f>
        <v>79.407335099472903</v>
      </c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</row>
    <row r="180" spans="1:58">
      <c r="A180" s="56"/>
      <c r="B180" s="56"/>
      <c r="C180" s="56"/>
      <c r="D180" s="56"/>
      <c r="E180" s="56"/>
      <c r="F180" s="56"/>
      <c r="G180" s="56"/>
      <c r="H180" s="56"/>
      <c r="I180" s="56"/>
      <c r="J180" s="58">
        <v>4.1710000000000002E-3</v>
      </c>
      <c r="K180" s="60">
        <v>30895</v>
      </c>
      <c r="L180" s="61">
        <f t="shared" si="7"/>
        <v>83.524685938131654</v>
      </c>
      <c r="M180" s="61">
        <f t="shared" si="8"/>
        <v>70.761860418379257</v>
      </c>
      <c r="N180" s="61">
        <f t="shared" si="9"/>
        <v>77.143273178255455</v>
      </c>
      <c r="O180" s="61">
        <f>4/12*O172+8/12*O184</f>
        <v>79.9417302436716</v>
      </c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</row>
    <row r="181" spans="1:58">
      <c r="A181" s="56"/>
      <c r="B181" s="56"/>
      <c r="C181" s="56"/>
      <c r="D181" s="56"/>
      <c r="E181" s="56"/>
      <c r="F181" s="56"/>
      <c r="G181" s="56"/>
      <c r="H181" s="56"/>
      <c r="I181" s="56"/>
      <c r="J181" s="58">
        <v>4.7920000000000003E-3</v>
      </c>
      <c r="K181" s="60">
        <v>30926</v>
      </c>
      <c r="L181" s="61">
        <f t="shared" si="7"/>
        <v>83.783762526673442</v>
      </c>
      <c r="M181" s="61">
        <f t="shared" si="8"/>
        <v>71.041427146902763</v>
      </c>
      <c r="N181" s="61">
        <f t="shared" si="9"/>
        <v>77.412594836788102</v>
      </c>
      <c r="O181" s="61">
        <f>3/12*O172+9/12*O184</f>
        <v>80.476125387870297</v>
      </c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</row>
    <row r="182" spans="1:58">
      <c r="A182" s="56"/>
      <c r="B182" s="56"/>
      <c r="C182" s="56"/>
      <c r="D182" s="56"/>
      <c r="E182" s="56"/>
      <c r="F182" s="56"/>
      <c r="G182" s="56"/>
      <c r="H182" s="56"/>
      <c r="I182" s="56"/>
      <c r="J182" s="58">
        <v>2.5439999999999903E-3</v>
      </c>
      <c r="K182" s="60">
        <v>30956</v>
      </c>
      <c r="L182" s="61">
        <f t="shared" si="7"/>
        <v>83.855613644591898</v>
      </c>
      <c r="M182" s="61">
        <f t="shared" si="8"/>
        <v>71.16253096064348</v>
      </c>
      <c r="N182" s="61">
        <f t="shared" si="9"/>
        <v>77.509072302617682</v>
      </c>
      <c r="O182" s="61">
        <f>2/12*O172+10/12*O184</f>
        <v>81.010520532069009</v>
      </c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</row>
    <row r="183" spans="1:58">
      <c r="A183" s="56"/>
      <c r="B183" s="56"/>
      <c r="C183" s="56"/>
      <c r="D183" s="56"/>
      <c r="E183" s="56"/>
      <c r="F183" s="56"/>
      <c r="G183" s="56"/>
      <c r="H183" s="56"/>
      <c r="I183" s="56"/>
      <c r="J183" s="58">
        <v>0</v>
      </c>
      <c r="K183" s="60">
        <v>30987</v>
      </c>
      <c r="L183" s="61">
        <f t="shared" si="7"/>
        <v>83.714556548594246</v>
      </c>
      <c r="M183" s="61">
        <f t="shared" si="8"/>
        <v>71.102955300905506</v>
      </c>
      <c r="N183" s="61">
        <f t="shared" si="9"/>
        <v>77.408755924749869</v>
      </c>
      <c r="O183" s="61">
        <f>1/12*O172+11/12*O184</f>
        <v>81.544915676267706</v>
      </c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</row>
    <row r="184" spans="1:58">
      <c r="A184" s="56"/>
      <c r="B184" s="56"/>
      <c r="C184" s="56"/>
      <c r="D184" s="56"/>
      <c r="E184" s="56"/>
      <c r="F184" s="56"/>
      <c r="G184" s="56"/>
      <c r="H184" s="56"/>
      <c r="I184" s="56"/>
      <c r="J184" s="58">
        <v>6.3399999999999904E-4</v>
      </c>
      <c r="K184" s="60">
        <v>31017</v>
      </c>
      <c r="L184" s="61">
        <f t="shared" si="7"/>
        <v>83.626722479827421</v>
      </c>
      <c r="M184" s="61">
        <f t="shared" si="8"/>
        <v>71.088471050874517</v>
      </c>
      <c r="N184" s="61">
        <f t="shared" si="9"/>
        <v>77.357596765350962</v>
      </c>
      <c r="O184" s="61">
        <f>O187/(1+I8)</f>
        <v>82.079310820466418</v>
      </c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</row>
    <row r="185" spans="1:58">
      <c r="A185" s="56"/>
      <c r="B185" s="56"/>
      <c r="C185" s="56"/>
      <c r="D185" s="56"/>
      <c r="E185" s="56"/>
      <c r="F185" s="56"/>
      <c r="G185" s="56"/>
      <c r="H185" s="56"/>
      <c r="I185" s="56"/>
      <c r="J185" s="58">
        <v>1.902E-3</v>
      </c>
      <c r="K185" s="60">
        <v>31048</v>
      </c>
      <c r="L185" s="61">
        <f t="shared" si="7"/>
        <v>83.644840879280437</v>
      </c>
      <c r="M185" s="61">
        <f t="shared" si="8"/>
        <v>71.164054469376609</v>
      </c>
      <c r="N185" s="61">
        <f t="shared" si="9"/>
        <v>77.404447674328523</v>
      </c>
      <c r="O185" s="61">
        <f>2/3*O184+1/3*O187</f>
        <v>83.238097764072364</v>
      </c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</row>
    <row r="186" spans="1:58">
      <c r="A186" s="56"/>
      <c r="B186" s="56"/>
      <c r="C186" s="56"/>
      <c r="D186" s="56"/>
      <c r="E186" s="56"/>
      <c r="F186" s="56"/>
      <c r="G186" s="56"/>
      <c r="H186" s="56"/>
      <c r="I186" s="56"/>
      <c r="J186" s="58">
        <v>4.1130000000000003E-3</v>
      </c>
      <c r="K186" s="60">
        <v>31079</v>
      </c>
      <c r="L186" s="61">
        <f t="shared" si="7"/>
        <v>83.847590854084388</v>
      </c>
      <c r="M186" s="61">
        <f t="shared" si="8"/>
        <v>71.396930250289742</v>
      </c>
      <c r="N186" s="61">
        <f t="shared" si="9"/>
        <v>77.622260552187072</v>
      </c>
      <c r="O186" s="61">
        <f>1/3*O184+2/3*O187</f>
        <v>84.396884707678296</v>
      </c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</row>
    <row r="187" spans="1:58">
      <c r="A187" s="56"/>
      <c r="B187" s="56"/>
      <c r="C187" s="56"/>
      <c r="D187" s="56"/>
      <c r="E187" s="56"/>
      <c r="F187" s="56"/>
      <c r="G187" s="56"/>
      <c r="H187" s="56"/>
      <c r="I187" s="56"/>
      <c r="J187" s="58">
        <v>4.4109999999999896E-3</v>
      </c>
      <c r="K187" s="60">
        <v>31107</v>
      </c>
      <c r="L187" s="61">
        <f t="shared" si="7"/>
        <v>84.075776833499503</v>
      </c>
      <c r="M187" s="61">
        <f t="shared" si="8"/>
        <v>71.651826562285208</v>
      </c>
      <c r="N187" s="61">
        <f t="shared" si="9"/>
        <v>77.863801697892356</v>
      </c>
      <c r="O187" s="61">
        <f>O190/(1+I9)</f>
        <v>85.555671651284243</v>
      </c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</row>
    <row r="188" spans="1:58">
      <c r="A188" s="56"/>
      <c r="B188" s="56"/>
      <c r="C188" s="56"/>
      <c r="D188" s="56"/>
      <c r="E188" s="56"/>
      <c r="F188" s="56"/>
      <c r="G188" s="56"/>
      <c r="H188" s="56"/>
      <c r="I188" s="56"/>
      <c r="J188" s="58">
        <v>4.078E-3</v>
      </c>
      <c r="K188" s="60">
        <v>31138</v>
      </c>
      <c r="L188" s="61">
        <f t="shared" si="7"/>
        <v>84.27663366845232</v>
      </c>
      <c r="M188" s="61">
        <f t="shared" si="8"/>
        <v>71.883792804068506</v>
      </c>
      <c r="N188" s="61">
        <f t="shared" si="9"/>
        <v>78.08021323626042</v>
      </c>
      <c r="O188" s="61">
        <f>2/3*O187+1/3*O190</f>
        <v>86.052044241651458</v>
      </c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</row>
    <row r="189" spans="1:58">
      <c r="A189" s="56"/>
      <c r="B189" s="56"/>
      <c r="C189" s="56"/>
      <c r="D189" s="56"/>
      <c r="E189" s="56"/>
      <c r="F189" s="56"/>
      <c r="G189" s="56"/>
      <c r="H189" s="56"/>
      <c r="I189" s="56"/>
      <c r="J189" s="58">
        <v>3.7490000000000002E-3</v>
      </c>
      <c r="K189" s="60">
        <v>31168</v>
      </c>
      <c r="L189" s="61">
        <f t="shared" si="7"/>
        <v>84.450289978226451</v>
      </c>
      <c r="M189" s="61">
        <f t="shared" si="8"/>
        <v>72.092880046582835</v>
      </c>
      <c r="N189" s="61">
        <f t="shared" si="9"/>
        <v>78.271585012404643</v>
      </c>
      <c r="O189" s="61">
        <f>1/3*O187+2/3*O190</f>
        <v>86.548416832018688</v>
      </c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</row>
    <row r="190" spans="1:58">
      <c r="A190" s="56"/>
      <c r="B190" s="56"/>
      <c r="C190" s="56"/>
      <c r="D190" s="56"/>
      <c r="E190" s="56"/>
      <c r="F190" s="56"/>
      <c r="G190" s="56"/>
      <c r="H190" s="56"/>
      <c r="I190" s="56"/>
      <c r="J190" s="58">
        <v>3.0999999999999999E-3</v>
      </c>
      <c r="K190" s="60">
        <v>31199</v>
      </c>
      <c r="L190" s="61">
        <f t="shared" si="7"/>
        <v>84.569588072773669</v>
      </c>
      <c r="M190" s="61">
        <f t="shared" si="8"/>
        <v>72.255826348764984</v>
      </c>
      <c r="N190" s="61">
        <f t="shared" si="9"/>
        <v>78.412707210769327</v>
      </c>
      <c r="O190" s="61">
        <f>O193/(1+I10)</f>
        <v>87.044789422385904</v>
      </c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</row>
    <row r="191" spans="1:58">
      <c r="A191" s="56"/>
      <c r="B191" s="56"/>
      <c r="C191" s="56"/>
      <c r="D191" s="56"/>
      <c r="E191" s="56"/>
      <c r="F191" s="56"/>
      <c r="G191" s="56"/>
      <c r="H191" s="56"/>
      <c r="I191" s="56"/>
      <c r="J191" s="58">
        <v>1.5509999999999999E-3</v>
      </c>
      <c r="K191" s="60">
        <v>31229</v>
      </c>
      <c r="L191" s="61">
        <f t="shared" si="7"/>
        <v>84.558276758792289</v>
      </c>
      <c r="M191" s="61">
        <f t="shared" si="8"/>
        <v>72.307310372097334</v>
      </c>
      <c r="N191" s="61">
        <f t="shared" si="9"/>
        <v>78.432793565444811</v>
      </c>
      <c r="O191" s="61">
        <f>2/3*O190+1/3*O193</f>
        <v>87.442720906215726</v>
      </c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</row>
    <row r="192" spans="1:58">
      <c r="A192" s="56"/>
      <c r="B192" s="56"/>
      <c r="C192" s="56"/>
      <c r="D192" s="56"/>
      <c r="E192" s="56"/>
      <c r="F192" s="56"/>
      <c r="G192" s="56"/>
      <c r="H192" s="56"/>
      <c r="I192" s="56"/>
      <c r="J192" s="58">
        <v>2.1689999999999899E-3</v>
      </c>
      <c r="K192" s="60">
        <v>31260</v>
      </c>
      <c r="L192" s="61">
        <f t="shared" si="7"/>
        <v>84.599136069005013</v>
      </c>
      <c r="M192" s="61">
        <f t="shared" si="8"/>
        <v>72.403479586812423</v>
      </c>
      <c r="N192" s="61">
        <f t="shared" si="9"/>
        <v>78.501307827908718</v>
      </c>
      <c r="O192" s="61">
        <f>1/3*O190+2/3*O193</f>
        <v>87.840652390045562</v>
      </c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</row>
    <row r="193" spans="1:58">
      <c r="A193" s="56"/>
      <c r="B193" s="56"/>
      <c r="C193" s="56"/>
      <c r="D193" s="56"/>
      <c r="E193" s="56"/>
      <c r="F193" s="56"/>
      <c r="G193" s="56"/>
      <c r="H193" s="56"/>
      <c r="I193" s="56"/>
      <c r="J193" s="58">
        <v>3.09099999999999E-3</v>
      </c>
      <c r="K193" s="60">
        <v>31291</v>
      </c>
      <c r="L193" s="61">
        <f t="shared" si="7"/>
        <v>84.717884318457095</v>
      </c>
      <c r="M193" s="61">
        <f t="shared" si="8"/>
        <v>72.566476828797732</v>
      </c>
      <c r="N193" s="61">
        <f t="shared" si="9"/>
        <v>78.642180573627414</v>
      </c>
      <c r="O193" s="61">
        <f>O196/(1+I11)</f>
        <v>88.238583873875385</v>
      </c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</row>
    <row r="194" spans="1:58">
      <c r="A194" s="56"/>
      <c r="B194" s="56"/>
      <c r="C194" s="56"/>
      <c r="D194" s="56"/>
      <c r="E194" s="56"/>
      <c r="F194" s="56"/>
      <c r="G194" s="56"/>
      <c r="H194" s="56"/>
      <c r="I194" s="56"/>
      <c r="J194" s="58">
        <v>3.0819999999999997E-3</v>
      </c>
      <c r="K194" s="60">
        <v>31321</v>
      </c>
      <c r="L194" s="61">
        <f t="shared" si="7"/>
        <v>84.83603807144209</v>
      </c>
      <c r="M194" s="61">
        <f t="shared" si="8"/>
        <v>72.729188464334641</v>
      </c>
      <c r="N194" s="61">
        <f t="shared" si="9"/>
        <v>78.782613267888365</v>
      </c>
      <c r="O194" s="61">
        <f>2/3*O193+1/3*O196</f>
        <v>89.233097238544417</v>
      </c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</row>
    <row r="195" spans="1:58">
      <c r="A195" s="56"/>
      <c r="B195" s="56"/>
      <c r="C195" s="56"/>
      <c r="D195" s="56"/>
      <c r="E195" s="56"/>
      <c r="F195" s="56"/>
      <c r="G195" s="56"/>
      <c r="H195" s="56"/>
      <c r="I195" s="56"/>
      <c r="J195" s="58">
        <v>3.3789999999999897E-3</v>
      </c>
      <c r="K195" s="60">
        <v>31352</v>
      </c>
      <c r="L195" s="61">
        <f t="shared" si="7"/>
        <v>84.979510529819393</v>
      </c>
      <c r="M195" s="61">
        <f t="shared" si="8"/>
        <v>72.913847424276142</v>
      </c>
      <c r="N195" s="61">
        <f t="shared" si="9"/>
        <v>78.946678977047767</v>
      </c>
      <c r="O195" s="61">
        <f>1/3*O193+2/3*O196</f>
        <v>90.227610603213463</v>
      </c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</row>
    <row r="196" spans="1:58">
      <c r="A196" s="56"/>
      <c r="B196" s="56"/>
      <c r="C196" s="56"/>
      <c r="D196" s="56"/>
      <c r="E196" s="56"/>
      <c r="F196" s="56"/>
      <c r="G196" s="56"/>
      <c r="H196" s="56"/>
      <c r="I196" s="56"/>
      <c r="J196" s="58">
        <v>2.4499999999999999E-3</v>
      </c>
      <c r="K196" s="60">
        <v>31382</v>
      </c>
      <c r="L196" s="61">
        <f t="shared" ref="L196:L259" si="10">L197/(1+J197)/(1+$B$6)^(1/12)</f>
        <v>85.04441245809987</v>
      </c>
      <c r="M196" s="61">
        <f t="shared" ref="M196:M259" si="11">M197/(1+J197)/(1+$B$5)^(1/12)</f>
        <v>73.031294975771175</v>
      </c>
      <c r="N196" s="61">
        <f t="shared" ref="N196:N259" si="12">AVERAGE(L196:M196)</f>
        <v>79.03785371693553</v>
      </c>
      <c r="O196" s="61">
        <f>O199/(1+I12)</f>
        <v>91.22212396788251</v>
      </c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</row>
    <row r="197" spans="1:58">
      <c r="A197" s="56"/>
      <c r="B197" s="56"/>
      <c r="C197" s="56"/>
      <c r="D197" s="56"/>
      <c r="E197" s="56"/>
      <c r="F197" s="56"/>
      <c r="G197" s="56"/>
      <c r="H197" s="56"/>
      <c r="I197" s="56"/>
      <c r="J197" s="58">
        <v>3.0539999999999999E-3</v>
      </c>
      <c r="K197" s="60">
        <v>31413</v>
      </c>
      <c r="L197" s="61">
        <f t="shared" si="10"/>
        <v>85.160644373134645</v>
      </c>
      <c r="M197" s="61">
        <f t="shared" si="11"/>
        <v>73.193005681958297</v>
      </c>
      <c r="N197" s="61">
        <f t="shared" si="12"/>
        <v>79.176825027546471</v>
      </c>
      <c r="O197" s="61">
        <f>2/3*O196+1/3*O199</f>
        <v>89.703132898140524</v>
      </c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</row>
    <row r="198" spans="1:58">
      <c r="A198" s="56"/>
      <c r="B198" s="56"/>
      <c r="C198" s="56"/>
      <c r="D198" s="56"/>
      <c r="E198" s="56"/>
      <c r="F198" s="56"/>
      <c r="G198" s="56"/>
      <c r="H198" s="56"/>
      <c r="I198" s="56"/>
      <c r="J198" s="58">
        <v>-2.7409999999999999E-3</v>
      </c>
      <c r="K198" s="60">
        <v>31444</v>
      </c>
      <c r="L198" s="61">
        <f t="shared" si="10"/>
        <v>84.784359357863238</v>
      </c>
      <c r="M198" s="61">
        <f t="shared" si="11"/>
        <v>72.931276082401183</v>
      </c>
      <c r="N198" s="61">
        <f t="shared" si="12"/>
        <v>78.857817720132203</v>
      </c>
      <c r="O198" s="61">
        <f>1/3*O196+2/3*O199</f>
        <v>88.184141828398523</v>
      </c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</row>
    <row r="199" spans="1:58">
      <c r="A199" s="56"/>
      <c r="B199" s="56"/>
      <c r="C199" s="56"/>
      <c r="D199" s="56"/>
      <c r="E199" s="56"/>
      <c r="F199" s="56"/>
      <c r="G199" s="56"/>
      <c r="H199" s="56"/>
      <c r="I199" s="56"/>
      <c r="J199" s="58">
        <v>-4.5799999999999903E-3</v>
      </c>
      <c r="K199" s="60">
        <v>31472</v>
      </c>
      <c r="L199" s="61">
        <f t="shared" si="10"/>
        <v>84.254080810075962</v>
      </c>
      <c r="M199" s="61">
        <f t="shared" si="11"/>
        <v>72.536474063207862</v>
      </c>
      <c r="N199" s="61">
        <f t="shared" si="12"/>
        <v>78.395277436641919</v>
      </c>
      <c r="O199" s="61">
        <f>O202/(1+I13)</f>
        <v>86.665150758656537</v>
      </c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</row>
    <row r="200" spans="1:58">
      <c r="A200" s="56"/>
      <c r="B200" s="56"/>
      <c r="C200" s="56"/>
      <c r="D200" s="56"/>
      <c r="E200" s="56"/>
      <c r="F200" s="56"/>
      <c r="G200" s="56"/>
      <c r="H200" s="56"/>
      <c r="I200" s="56"/>
      <c r="J200" s="58">
        <v>-2.147E-3</v>
      </c>
      <c r="K200" s="60">
        <v>31503</v>
      </c>
      <c r="L200" s="61">
        <f t="shared" si="10"/>
        <v>83.931764212677351</v>
      </c>
      <c r="M200" s="61">
        <f t="shared" si="11"/>
        <v>72.320142738091974</v>
      </c>
      <c r="N200" s="61">
        <f t="shared" si="12"/>
        <v>78.125953475384662</v>
      </c>
      <c r="O200" s="61">
        <f>2/3*O199+1/3*O202</f>
        <v>87.922340798476426</v>
      </c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</row>
    <row r="201" spans="1:58">
      <c r="A201" s="56"/>
      <c r="B201" s="56"/>
      <c r="C201" s="56"/>
      <c r="D201" s="56"/>
      <c r="E201" s="56"/>
      <c r="F201" s="56"/>
      <c r="G201" s="56"/>
      <c r="H201" s="56"/>
      <c r="I201" s="56"/>
      <c r="J201" s="58">
        <v>3.0739999999999999E-3</v>
      </c>
      <c r="K201" s="60">
        <v>31533</v>
      </c>
      <c r="L201" s="61">
        <f t="shared" si="10"/>
        <v>84.048151260477923</v>
      </c>
      <c r="M201" s="61">
        <f t="shared" si="11"/>
        <v>72.481723956087677</v>
      </c>
      <c r="N201" s="61">
        <f t="shared" si="12"/>
        <v>78.264937608282793</v>
      </c>
      <c r="O201" s="61">
        <f>1/3*O199+2/3*O202</f>
        <v>89.17953083829633</v>
      </c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</row>
    <row r="202" spans="1:58">
      <c r="A202" s="56"/>
      <c r="B202" s="56"/>
      <c r="C202" s="56"/>
      <c r="D202" s="56"/>
      <c r="E202" s="56"/>
      <c r="F202" s="56"/>
      <c r="G202" s="56"/>
      <c r="H202" s="56"/>
      <c r="I202" s="56"/>
      <c r="J202" s="58">
        <v>4.9030000000000002E-3</v>
      </c>
      <c r="K202" s="60">
        <v>31564</v>
      </c>
      <c r="L202" s="61">
        <f t="shared" si="10"/>
        <v>84.318165183489398</v>
      </c>
      <c r="M202" s="61">
        <f t="shared" si="11"/>
        <v>72.776124276072736</v>
      </c>
      <c r="N202" s="61">
        <f t="shared" si="12"/>
        <v>78.547144729781067</v>
      </c>
      <c r="O202" s="61">
        <f>O205/(1+I14)</f>
        <v>90.436720878116219</v>
      </c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</row>
    <row r="203" spans="1:58">
      <c r="A203" s="56"/>
      <c r="B203" s="56"/>
      <c r="C203" s="56"/>
      <c r="D203" s="56"/>
      <c r="E203" s="56"/>
      <c r="F203" s="56"/>
      <c r="G203" s="56"/>
      <c r="H203" s="56"/>
      <c r="I203" s="56"/>
      <c r="J203" s="58">
        <v>2.99999999999999E-4</v>
      </c>
      <c r="K203" s="60">
        <v>31594</v>
      </c>
      <c r="L203" s="61">
        <f t="shared" si="10"/>
        <v>84.201582908868275</v>
      </c>
      <c r="M203" s="61">
        <f t="shared" si="11"/>
        <v>72.737012311870018</v>
      </c>
      <c r="N203" s="61">
        <f t="shared" si="12"/>
        <v>78.469297610369154</v>
      </c>
      <c r="O203" s="61">
        <f>2/3*O202+1/3*O205</f>
        <v>90.314997744580069</v>
      </c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</row>
    <row r="204" spans="1:58">
      <c r="A204" s="56"/>
      <c r="B204" s="56"/>
      <c r="C204" s="56"/>
      <c r="D204" s="56"/>
      <c r="E204" s="56"/>
      <c r="F204" s="56"/>
      <c r="G204" s="56"/>
      <c r="H204" s="56"/>
      <c r="I204" s="56"/>
      <c r="J204" s="58">
        <v>1.79999999999999E-3</v>
      </c>
      <c r="K204" s="60">
        <v>31625</v>
      </c>
      <c r="L204" s="61">
        <f t="shared" si="10"/>
        <v>84.211251742167093</v>
      </c>
      <c r="M204" s="61">
        <f t="shared" si="11"/>
        <v>72.806935545350029</v>
      </c>
      <c r="N204" s="61">
        <f t="shared" si="12"/>
        <v>78.509093643758561</v>
      </c>
      <c r="O204" s="61">
        <f>1/3*O202+2/3*O205</f>
        <v>90.193274611043904</v>
      </c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</row>
    <row r="205" spans="1:58">
      <c r="A205" s="56"/>
      <c r="B205" s="56"/>
      <c r="C205" s="56"/>
      <c r="D205" s="56"/>
      <c r="E205" s="56"/>
      <c r="F205" s="56"/>
      <c r="G205" s="56"/>
      <c r="H205" s="56"/>
      <c r="I205" s="56"/>
      <c r="J205" s="58">
        <v>4.8999999999999903E-3</v>
      </c>
      <c r="K205" s="60">
        <v>31656</v>
      </c>
      <c r="L205" s="61">
        <f t="shared" si="10"/>
        <v>84.481537434611866</v>
      </c>
      <c r="M205" s="61">
        <f t="shared" si="11"/>
        <v>73.102438545138398</v>
      </c>
      <c r="N205" s="61">
        <f t="shared" si="12"/>
        <v>78.791987989875139</v>
      </c>
      <c r="O205" s="61">
        <f>O208/(1+I15)</f>
        <v>90.071551477507754</v>
      </c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</row>
    <row r="206" spans="1:58">
      <c r="A206" s="56"/>
      <c r="B206" s="56"/>
      <c r="C206" s="56"/>
      <c r="D206" s="56"/>
      <c r="E206" s="56"/>
      <c r="F206" s="56"/>
      <c r="G206" s="56"/>
      <c r="H206" s="56"/>
      <c r="I206" s="56"/>
      <c r="J206" s="58">
        <v>9.08999999999999E-4</v>
      </c>
      <c r="K206" s="60">
        <v>31686</v>
      </c>
      <c r="L206" s="61">
        <f t="shared" si="10"/>
        <v>84.416091985120275</v>
      </c>
      <c r="M206" s="61">
        <f t="shared" si="11"/>
        <v>73.107633324796282</v>
      </c>
      <c r="N206" s="61">
        <f t="shared" si="12"/>
        <v>78.761862654958279</v>
      </c>
      <c r="O206" s="61">
        <f>2/3*O205+1/3*O208</f>
        <v>90.33672838726676</v>
      </c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</row>
    <row r="207" spans="1:58">
      <c r="A207" s="56"/>
      <c r="B207" s="56"/>
      <c r="C207" s="56"/>
      <c r="D207" s="56"/>
      <c r="E207" s="56"/>
      <c r="F207" s="56"/>
      <c r="G207" s="56"/>
      <c r="H207" s="56"/>
      <c r="I207" s="56"/>
      <c r="J207" s="58">
        <v>9.0799999999999898E-4</v>
      </c>
      <c r="K207" s="60">
        <v>31717</v>
      </c>
      <c r="L207" s="61">
        <f t="shared" si="10"/>
        <v>84.35061296026899</v>
      </c>
      <c r="M207" s="61">
        <f t="shared" si="11"/>
        <v>73.112755427174477</v>
      </c>
      <c r="N207" s="61">
        <f t="shared" si="12"/>
        <v>78.731684193721733</v>
      </c>
      <c r="O207" s="61">
        <f>1/3*O205+2/3*O208</f>
        <v>90.60190529702578</v>
      </c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</row>
    <row r="208" spans="1:58">
      <c r="A208" s="56"/>
      <c r="B208" s="56"/>
      <c r="C208" s="56"/>
      <c r="D208" s="56"/>
      <c r="E208" s="56"/>
      <c r="F208" s="56"/>
      <c r="G208" s="56"/>
      <c r="H208" s="56"/>
      <c r="I208" s="56"/>
      <c r="J208" s="58">
        <v>9.0799999999999898E-4</v>
      </c>
      <c r="K208" s="60">
        <v>31747</v>
      </c>
      <c r="L208" s="61">
        <f t="shared" si="10"/>
        <v>84.285184725528865</v>
      </c>
      <c r="M208" s="61">
        <f t="shared" si="11"/>
        <v>73.117877888419898</v>
      </c>
      <c r="N208" s="61">
        <f t="shared" si="12"/>
        <v>78.701531306974374</v>
      </c>
      <c r="O208" s="61">
        <f>O211/(1+I16)</f>
        <v>90.867082206784801</v>
      </c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</row>
    <row r="209" spans="1:58">
      <c r="A209" s="56"/>
      <c r="B209" s="56"/>
      <c r="C209" s="56"/>
      <c r="D209" s="56"/>
      <c r="E209" s="56"/>
      <c r="F209" s="56"/>
      <c r="G209" s="56"/>
      <c r="H209" s="56"/>
      <c r="I209" s="56"/>
      <c r="J209" s="58">
        <v>6.0399999999999898E-3</v>
      </c>
      <c r="K209" s="60">
        <v>31778</v>
      </c>
      <c r="L209" s="61">
        <f t="shared" si="10"/>
        <v>84.651631196116156</v>
      </c>
      <c r="M209" s="61">
        <f t="shared" si="11"/>
        <v>73.497927514654066</v>
      </c>
      <c r="N209" s="61">
        <f t="shared" si="12"/>
        <v>79.074779355385118</v>
      </c>
      <c r="O209" s="61">
        <f>2/3*O208+1/3*O211</f>
        <v>90.495389108443106</v>
      </c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</row>
    <row r="210" spans="1:58">
      <c r="A210" s="56"/>
      <c r="B210" s="56"/>
      <c r="C210" s="56"/>
      <c r="D210" s="56"/>
      <c r="E210" s="56"/>
      <c r="F210" s="56"/>
      <c r="G210" s="56"/>
      <c r="H210" s="56"/>
      <c r="I210" s="56"/>
      <c r="J210" s="58">
        <v>3.9029999999999898E-3</v>
      </c>
      <c r="K210" s="60">
        <v>31809</v>
      </c>
      <c r="L210" s="61">
        <f t="shared" si="10"/>
        <v>84.839074629659592</v>
      </c>
      <c r="M210" s="61">
        <f t="shared" si="11"/>
        <v>73.723018970170457</v>
      </c>
      <c r="N210" s="61">
        <f t="shared" si="12"/>
        <v>79.281046799915032</v>
      </c>
      <c r="O210" s="61">
        <f>1/3*O208+2/3*O211</f>
        <v>90.123696010101412</v>
      </c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</row>
    <row r="211" spans="1:58">
      <c r="A211" s="56"/>
      <c r="B211" s="56"/>
      <c r="C211" s="56"/>
      <c r="D211" s="56"/>
      <c r="E211" s="56"/>
      <c r="F211" s="56"/>
      <c r="G211" s="56"/>
      <c r="H211" s="56"/>
      <c r="I211" s="56"/>
      <c r="J211" s="58">
        <v>4.4860000000000004E-3</v>
      </c>
      <c r="K211" s="60">
        <v>31837</v>
      </c>
      <c r="L211" s="61">
        <f t="shared" si="10"/>
        <v>85.076311097459424</v>
      </c>
      <c r="M211" s="61">
        <f t="shared" si="11"/>
        <v>73.991744318421723</v>
      </c>
      <c r="N211" s="61">
        <f t="shared" si="12"/>
        <v>79.534027707940567</v>
      </c>
      <c r="O211" s="61">
        <f>O214/(1+I17)</f>
        <v>89.752002911759732</v>
      </c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</row>
    <row r="212" spans="1:58">
      <c r="A212" s="56"/>
      <c r="B212" s="56"/>
      <c r="C212" s="56"/>
      <c r="D212" s="56"/>
      <c r="E212" s="56"/>
      <c r="F212" s="56"/>
      <c r="G212" s="56"/>
      <c r="H212" s="56"/>
      <c r="I212" s="56"/>
      <c r="J212" s="58">
        <v>5.359E-3</v>
      </c>
      <c r="K212" s="60">
        <v>31868</v>
      </c>
      <c r="L212" s="61">
        <f t="shared" si="10"/>
        <v>85.388357636424473</v>
      </c>
      <c r="M212" s="61">
        <f t="shared" si="11"/>
        <v>74.325989904080885</v>
      </c>
      <c r="N212" s="61">
        <f t="shared" si="12"/>
        <v>79.857173770252672</v>
      </c>
      <c r="O212" s="61">
        <f>2/3*O211+1/3*O214</f>
        <v>90.293627496071082</v>
      </c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</row>
    <row r="213" spans="1:58">
      <c r="A213" s="56"/>
      <c r="B213" s="56"/>
      <c r="C213" s="56"/>
      <c r="D213" s="56"/>
      <c r="E213" s="56"/>
      <c r="F213" s="56"/>
      <c r="G213" s="56"/>
      <c r="H213" s="56"/>
      <c r="I213" s="56"/>
      <c r="J213" s="58">
        <v>2.9609999999999997E-3</v>
      </c>
      <c r="K213" s="60">
        <v>31898</v>
      </c>
      <c r="L213" s="61">
        <f t="shared" si="10"/>
        <v>85.49713186910769</v>
      </c>
      <c r="M213" s="61">
        <f t="shared" si="11"/>
        <v>74.483660878874517</v>
      </c>
      <c r="N213" s="61">
        <f t="shared" si="12"/>
        <v>79.990396373991103</v>
      </c>
      <c r="O213" s="61">
        <f>1/3*O211+2/3*O214</f>
        <v>90.835252080382446</v>
      </c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</row>
    <row r="214" spans="1:58">
      <c r="A214" s="56"/>
      <c r="B214" s="56"/>
      <c r="C214" s="56"/>
      <c r="D214" s="56"/>
      <c r="E214" s="56"/>
      <c r="F214" s="56"/>
      <c r="G214" s="56"/>
      <c r="H214" s="56"/>
      <c r="I214" s="56"/>
      <c r="J214" s="58">
        <v>4.1330000000000004E-3</v>
      </c>
      <c r="K214" s="60">
        <v>31929</v>
      </c>
      <c r="L214" s="61">
        <f t="shared" si="10"/>
        <v>85.7060787501715</v>
      </c>
      <c r="M214" s="61">
        <f t="shared" si="11"/>
        <v>74.728888097284056</v>
      </c>
      <c r="N214" s="61">
        <f t="shared" si="12"/>
        <v>80.217483423727771</v>
      </c>
      <c r="O214" s="61">
        <f>O217/(1+I18)</f>
        <v>91.37687666469381</v>
      </c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</row>
    <row r="215" spans="1:58">
      <c r="A215" s="56"/>
      <c r="B215" s="56"/>
      <c r="C215" s="56"/>
      <c r="D215" s="56"/>
      <c r="E215" s="56"/>
      <c r="F215" s="56"/>
      <c r="G215" s="56"/>
      <c r="H215" s="56"/>
      <c r="I215" s="56"/>
      <c r="J215" s="58">
        <v>2.05799999999999E-3</v>
      </c>
      <c r="K215" s="60">
        <v>31959</v>
      </c>
      <c r="L215" s="61">
        <f t="shared" si="10"/>
        <v>85.737995316610196</v>
      </c>
      <c r="M215" s="61">
        <f t="shared" si="11"/>
        <v>74.819990064577254</v>
      </c>
      <c r="N215" s="61">
        <f t="shared" si="12"/>
        <v>80.278992690593725</v>
      </c>
      <c r="O215" s="61">
        <f>2/3*O214+1/3*O217</f>
        <v>91.515583373856572</v>
      </c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</row>
    <row r="216" spans="1:58">
      <c r="A216" s="56"/>
      <c r="B216" s="56"/>
      <c r="C216" s="56"/>
      <c r="D216" s="56"/>
      <c r="E216" s="56"/>
      <c r="F216" s="56"/>
      <c r="G216" s="56"/>
      <c r="H216" s="56"/>
      <c r="I216" s="56"/>
      <c r="J216" s="58">
        <v>5.5750000000000001E-3</v>
      </c>
      <c r="K216" s="60">
        <v>31990</v>
      </c>
      <c r="L216" s="61">
        <f t="shared" si="10"/>
        <v>86.070957064010187</v>
      </c>
      <c r="M216" s="61">
        <f t="shared" si="11"/>
        <v>75.174124702866152</v>
      </c>
      <c r="N216" s="61">
        <f t="shared" si="12"/>
        <v>80.622540883438177</v>
      </c>
      <c r="O216" s="61">
        <f>1/3*O214+2/3*O217</f>
        <v>91.654290083019347</v>
      </c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</row>
    <row r="217" spans="1:58">
      <c r="A217" s="56"/>
      <c r="B217" s="56"/>
      <c r="C217" s="56"/>
      <c r="D217" s="56"/>
      <c r="E217" s="56"/>
      <c r="F217" s="56"/>
      <c r="G217" s="56"/>
      <c r="H217" s="56"/>
      <c r="I217" s="56"/>
      <c r="J217" s="58">
        <v>4.9609999999999897E-3</v>
      </c>
      <c r="K217" s="60">
        <v>32021</v>
      </c>
      <c r="L217" s="61">
        <f t="shared" si="10"/>
        <v>86.352453191036346</v>
      </c>
      <c r="M217" s="61">
        <f t="shared" si="11"/>
        <v>75.483817244377093</v>
      </c>
      <c r="N217" s="61">
        <f t="shared" si="12"/>
        <v>80.91813521770672</v>
      </c>
      <c r="O217" s="61">
        <f>O220/(1+I19)</f>
        <v>91.792996792182123</v>
      </c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</row>
    <row r="218" spans="1:58">
      <c r="A218" s="56"/>
      <c r="B218" s="56"/>
      <c r="C218" s="56"/>
      <c r="D218" s="56"/>
      <c r="E218" s="56"/>
      <c r="F218" s="56"/>
      <c r="G218" s="56"/>
      <c r="H218" s="56"/>
      <c r="I218" s="56"/>
      <c r="J218" s="58">
        <v>2.6129999999999899E-3</v>
      </c>
      <c r="K218" s="60">
        <v>32051</v>
      </c>
      <c r="L218" s="61">
        <f t="shared" si="10"/>
        <v>86.432455458281936</v>
      </c>
      <c r="M218" s="61">
        <f t="shared" si="11"/>
        <v>75.617697991854982</v>
      </c>
      <c r="N218" s="61">
        <f t="shared" si="12"/>
        <v>81.025076725068459</v>
      </c>
      <c r="O218" s="61">
        <f>2/3*O217+1/3*O220</f>
        <v>88.965748109190557</v>
      </c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</row>
    <row r="219" spans="1:58">
      <c r="A219" s="56"/>
      <c r="B219" s="56"/>
      <c r="C219" s="56"/>
      <c r="D219" s="56"/>
      <c r="E219" s="56"/>
      <c r="F219" s="56"/>
      <c r="G219" s="56"/>
      <c r="H219" s="56"/>
      <c r="I219" s="56"/>
      <c r="J219" s="58">
        <v>1.4480000000000001E-3</v>
      </c>
      <c r="K219" s="60">
        <v>32082</v>
      </c>
      <c r="L219" s="61">
        <f t="shared" si="10"/>
        <v>86.412007415323473</v>
      </c>
      <c r="M219" s="61">
        <f t="shared" si="11"/>
        <v>75.663795327584609</v>
      </c>
      <c r="N219" s="61">
        <f t="shared" si="12"/>
        <v>81.037901371454041</v>
      </c>
      <c r="O219" s="61">
        <f>1/3*O217+2/3*O220</f>
        <v>86.13849942619899</v>
      </c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</row>
    <row r="220" spans="1:58">
      <c r="A220" s="56"/>
      <c r="B220" s="56"/>
      <c r="C220" s="56"/>
      <c r="D220" s="56"/>
      <c r="E220" s="56"/>
      <c r="F220" s="56"/>
      <c r="G220" s="56"/>
      <c r="H220" s="56"/>
      <c r="I220" s="56"/>
      <c r="J220" s="58">
        <v>-2.88999999999999E-4</v>
      </c>
      <c r="K220" s="60">
        <v>32112</v>
      </c>
      <c r="L220" s="61">
        <f t="shared" si="10"/>
        <v>86.241719038703437</v>
      </c>
      <c r="M220" s="61">
        <f t="shared" si="11"/>
        <v>75.578602780802285</v>
      </c>
      <c r="N220" s="61">
        <f t="shared" si="12"/>
        <v>80.910160909752861</v>
      </c>
      <c r="O220" s="61">
        <f>O223/(1+I20)</f>
        <v>83.311250743207424</v>
      </c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</row>
    <row r="221" spans="1:58">
      <c r="A221" s="56"/>
      <c r="B221" s="56"/>
      <c r="C221" s="56"/>
      <c r="D221" s="56"/>
      <c r="E221" s="56"/>
      <c r="F221" s="56"/>
      <c r="G221" s="56"/>
      <c r="H221" s="56"/>
      <c r="I221" s="56"/>
      <c r="J221" s="58">
        <v>2.5996000000000001E-3</v>
      </c>
      <c r="K221" s="60">
        <v>32143</v>
      </c>
      <c r="L221" s="61">
        <f t="shared" si="10"/>
        <v>86.320465019878299</v>
      </c>
      <c r="M221" s="61">
        <f t="shared" si="11"/>
        <v>75.711639737811055</v>
      </c>
      <c r="N221" s="61">
        <f t="shared" si="12"/>
        <v>81.016052378844677</v>
      </c>
      <c r="O221" s="61">
        <f>2/3*O220+1/3*O223</f>
        <v>84.057839661587622</v>
      </c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</row>
    <row r="222" spans="1:58">
      <c r="A222" s="56"/>
      <c r="B222" s="56"/>
      <c r="C222" s="56"/>
      <c r="D222" s="56"/>
      <c r="E222" s="56"/>
      <c r="F222" s="56"/>
      <c r="G222" s="56"/>
      <c r="H222" s="56"/>
      <c r="I222" s="56"/>
      <c r="J222" s="58">
        <v>2.5929000000000004E-3</v>
      </c>
      <c r="K222" s="60">
        <v>32174</v>
      </c>
      <c r="L222" s="61">
        <f t="shared" si="10"/>
        <v>86.398705528538571</v>
      </c>
      <c r="M222" s="61">
        <f t="shared" si="11"/>
        <v>75.844404029320145</v>
      </c>
      <c r="N222" s="61">
        <f t="shared" si="12"/>
        <v>81.121554778929351</v>
      </c>
      <c r="O222" s="61">
        <f>1/3*O220+2/3*O223</f>
        <v>84.804428579967833</v>
      </c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</row>
    <row r="223" spans="1:58">
      <c r="A223" s="56"/>
      <c r="B223" s="56"/>
      <c r="C223" s="56"/>
      <c r="D223" s="56"/>
      <c r="E223" s="56"/>
      <c r="F223" s="56"/>
      <c r="G223" s="56"/>
      <c r="H223" s="56"/>
      <c r="I223" s="56"/>
      <c r="J223" s="58">
        <v>4.3103000000000004E-3</v>
      </c>
      <c r="K223" s="60">
        <v>32203</v>
      </c>
      <c r="L223" s="61">
        <f t="shared" si="10"/>
        <v>86.625148492719177</v>
      </c>
      <c r="M223" s="61">
        <f t="shared" si="11"/>
        <v>76.107547262700791</v>
      </c>
      <c r="N223" s="61">
        <f t="shared" si="12"/>
        <v>81.366347877709984</v>
      </c>
      <c r="O223" s="61">
        <f>O226/(1+I21)</f>
        <v>85.551017498348045</v>
      </c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</row>
    <row r="224" spans="1:58">
      <c r="A224" s="56"/>
      <c r="B224" s="56"/>
      <c r="C224" s="56"/>
      <c r="D224" s="56"/>
      <c r="E224" s="56"/>
      <c r="F224" s="56"/>
      <c r="G224" s="56"/>
      <c r="H224" s="56"/>
      <c r="I224" s="56"/>
      <c r="J224" s="58">
        <v>5.1501999999999902E-3</v>
      </c>
      <c r="K224" s="60">
        <v>32234</v>
      </c>
      <c r="L224" s="61">
        <f t="shared" si="10"/>
        <v>86.924819018306863</v>
      </c>
      <c r="M224" s="61">
        <f t="shared" si="11"/>
        <v>76.435472689539054</v>
      </c>
      <c r="N224" s="61">
        <f t="shared" si="12"/>
        <v>81.680145853922966</v>
      </c>
      <c r="O224" s="61">
        <f>2/3*O223+1/3*O226</f>
        <v>85.760485351849042</v>
      </c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</row>
    <row r="225" spans="1:58">
      <c r="A225" s="56"/>
      <c r="B225" s="56"/>
      <c r="C225" s="56"/>
      <c r="D225" s="56"/>
      <c r="E225" s="56"/>
      <c r="F225" s="56"/>
      <c r="G225" s="56"/>
      <c r="H225" s="56"/>
      <c r="I225" s="56"/>
      <c r="J225" s="58">
        <v>3.4158999999999999E-3</v>
      </c>
      <c r="K225" s="60">
        <v>32264</v>
      </c>
      <c r="L225" s="61">
        <f t="shared" si="10"/>
        <v>87.075026097948964</v>
      </c>
      <c r="M225" s="61">
        <f t="shared" si="11"/>
        <v>76.632359989927764</v>
      </c>
      <c r="N225" s="61">
        <f t="shared" si="12"/>
        <v>81.853693043938364</v>
      </c>
      <c r="O225" s="61">
        <f>1/3*O223+2/3*O226</f>
        <v>85.969953205350066</v>
      </c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</row>
    <row r="226" spans="1:58">
      <c r="A226" s="56"/>
      <c r="B226" s="56"/>
      <c r="C226" s="56"/>
      <c r="D226" s="56"/>
      <c r="E226" s="56"/>
      <c r="F226" s="56"/>
      <c r="G226" s="56"/>
      <c r="H226" s="56"/>
      <c r="I226" s="56"/>
      <c r="J226" s="58">
        <v>4.2553000000000001E-3</v>
      </c>
      <c r="K226" s="60">
        <v>32295</v>
      </c>
      <c r="L226" s="61">
        <f t="shared" si="10"/>
        <v>87.2984605649401</v>
      </c>
      <c r="M226" s="61">
        <f t="shared" si="11"/>
        <v>76.894025796386288</v>
      </c>
      <c r="N226" s="61">
        <f t="shared" si="12"/>
        <v>82.096243180663194</v>
      </c>
      <c r="O226" s="61">
        <f>O229/(1+I22)</f>
        <v>86.179421058851077</v>
      </c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</row>
    <row r="227" spans="1:58">
      <c r="A227" s="56"/>
      <c r="B227" s="56"/>
      <c r="C227" s="56"/>
      <c r="D227" s="56"/>
      <c r="E227" s="56"/>
      <c r="F227" s="56"/>
      <c r="G227" s="56"/>
      <c r="H227" s="56"/>
      <c r="I227" s="56"/>
      <c r="J227" s="58">
        <v>4.2373000000000003E-3</v>
      </c>
      <c r="K227" s="60">
        <v>32325</v>
      </c>
      <c r="L227" s="61">
        <f t="shared" si="10"/>
        <v>87.520899635627316</v>
      </c>
      <c r="M227" s="61">
        <f t="shared" si="11"/>
        <v>77.155202142759805</v>
      </c>
      <c r="N227" s="61">
        <f t="shared" si="12"/>
        <v>82.338050889193568</v>
      </c>
      <c r="O227" s="61">
        <f>2/3*O226+1/3*O229</f>
        <v>87.160385854900198</v>
      </c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</row>
    <row r="228" spans="1:58">
      <c r="A228" s="56"/>
      <c r="B228" s="56"/>
      <c r="C228" s="56"/>
      <c r="D228" s="56"/>
      <c r="E228" s="56"/>
      <c r="F228" s="56"/>
      <c r="G228" s="56"/>
      <c r="H228" s="56"/>
      <c r="I228" s="56"/>
      <c r="J228" s="58">
        <v>4.2193999999999895E-3</v>
      </c>
      <c r="K228" s="60">
        <v>32356</v>
      </c>
      <c r="L228" s="61">
        <f t="shared" si="10"/>
        <v>87.742341498855694</v>
      </c>
      <c r="M228" s="61">
        <f t="shared" si="11"/>
        <v>77.41588567234129</v>
      </c>
      <c r="N228" s="61">
        <f t="shared" si="12"/>
        <v>82.579113585598492</v>
      </c>
      <c r="O228" s="61">
        <f>1/3*O226+2/3*O229</f>
        <v>88.141350650949335</v>
      </c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</row>
    <row r="229" spans="1:58">
      <c r="A229" s="56"/>
      <c r="B229" s="56"/>
      <c r="C229" s="56"/>
      <c r="D229" s="56"/>
      <c r="E229" s="56"/>
      <c r="F229" s="56"/>
      <c r="G229" s="56"/>
      <c r="H229" s="56"/>
      <c r="I229" s="56"/>
      <c r="J229" s="58">
        <v>6.7227000000000007E-3</v>
      </c>
      <c r="K229" s="60">
        <v>32387</v>
      </c>
      <c r="L229" s="61">
        <f t="shared" si="10"/>
        <v>88.18361957398217</v>
      </c>
      <c r="M229" s="61">
        <f t="shared" si="11"/>
        <v>77.871082916484795</v>
      </c>
      <c r="N229" s="61">
        <f t="shared" si="12"/>
        <v>83.02735124523349</v>
      </c>
      <c r="O229" s="61">
        <f>O232/(1+I23)</f>
        <v>89.122315446998485</v>
      </c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</row>
    <row r="230" spans="1:58">
      <c r="A230" s="56"/>
      <c r="B230" s="56"/>
      <c r="C230" s="56"/>
      <c r="D230" s="56"/>
      <c r="E230" s="56"/>
      <c r="F230" s="56"/>
      <c r="G230" s="56"/>
      <c r="H230" s="56"/>
      <c r="I230" s="56"/>
      <c r="J230" s="58">
        <v>3.3389000000000001E-3</v>
      </c>
      <c r="K230" s="60">
        <v>32417</v>
      </c>
      <c r="L230" s="61">
        <f t="shared" si="10"/>
        <v>88.329223158629645</v>
      </c>
      <c r="M230" s="61">
        <f t="shared" si="11"/>
        <v>78.065677098426647</v>
      </c>
      <c r="N230" s="61">
        <f t="shared" si="12"/>
        <v>83.197450128528146</v>
      </c>
      <c r="O230" s="61">
        <f>2/3*O229+1/3*O232</f>
        <v>87.385015885640428</v>
      </c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</row>
    <row r="231" spans="1:58">
      <c r="A231" s="56"/>
      <c r="B231" s="56"/>
      <c r="C231" s="56"/>
      <c r="D231" s="56"/>
      <c r="E231" s="56"/>
      <c r="F231" s="56"/>
      <c r="G231" s="56"/>
      <c r="H231" s="56"/>
      <c r="I231" s="56"/>
      <c r="J231" s="58">
        <v>8.3199999999999897E-4</v>
      </c>
      <c r="K231" s="60">
        <v>32448</v>
      </c>
      <c r="L231" s="61">
        <f t="shared" si="10"/>
        <v>88.254007106861081</v>
      </c>
      <c r="M231" s="61">
        <f t="shared" si="11"/>
        <v>78.065218549173238</v>
      </c>
      <c r="N231" s="61">
        <f t="shared" si="12"/>
        <v>83.15961282801716</v>
      </c>
      <c r="O231" s="61">
        <f>1/3*O229+2/3*O232</f>
        <v>85.647716324282385</v>
      </c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</row>
    <row r="232" spans="1:58">
      <c r="A232" s="56"/>
      <c r="B232" s="56"/>
      <c r="C232" s="56"/>
      <c r="D232" s="56"/>
      <c r="E232" s="56"/>
      <c r="F232" s="56"/>
      <c r="G232" s="56"/>
      <c r="H232" s="56"/>
      <c r="I232" s="56"/>
      <c r="J232" s="58">
        <v>1.6624999999999902E-3</v>
      </c>
      <c r="K232" s="60">
        <v>32478</v>
      </c>
      <c r="L232" s="61">
        <f t="shared" si="10"/>
        <v>88.252026765069914</v>
      </c>
      <c r="M232" s="61">
        <f t="shared" si="11"/>
        <v>78.129538889761363</v>
      </c>
      <c r="N232" s="61">
        <f t="shared" si="12"/>
        <v>83.190782827415632</v>
      </c>
      <c r="O232" s="61">
        <f>O235/(1+I24)</f>
        <v>83.910416762924328</v>
      </c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</row>
    <row r="233" spans="1:58">
      <c r="A233" s="56"/>
      <c r="B233" s="56"/>
      <c r="C233" s="56"/>
      <c r="D233" s="56"/>
      <c r="E233" s="56"/>
      <c r="F233" s="56"/>
      <c r="G233" s="56"/>
      <c r="H233" s="56"/>
      <c r="I233" s="56"/>
      <c r="J233" s="58">
        <v>4.9791999999999901E-3</v>
      </c>
      <c r="K233" s="60">
        <v>32509</v>
      </c>
      <c r="L233" s="61">
        <f t="shared" si="10"/>
        <v>88.542259592515364</v>
      </c>
      <c r="M233" s="61">
        <f t="shared" si="11"/>
        <v>78.452827527851284</v>
      </c>
      <c r="N233" s="61">
        <f t="shared" si="12"/>
        <v>83.497543560183317</v>
      </c>
      <c r="O233" s="61">
        <f>2/3*O232+1/3*O235</f>
        <v>84.281535201487273</v>
      </c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</row>
    <row r="234" spans="1:58">
      <c r="A234" s="56"/>
      <c r="B234" s="56"/>
      <c r="C234" s="56"/>
      <c r="D234" s="56"/>
      <c r="E234" s="56"/>
      <c r="F234" s="56"/>
      <c r="G234" s="56"/>
      <c r="H234" s="56"/>
      <c r="I234" s="56"/>
      <c r="J234" s="58">
        <v>4.1288000000000002E-3</v>
      </c>
      <c r="K234" s="60">
        <v>32540</v>
      </c>
      <c r="L234" s="61">
        <f t="shared" si="10"/>
        <v>88.758277224971849</v>
      </c>
      <c r="M234" s="61">
        <f t="shared" si="11"/>
        <v>78.710793456012794</v>
      </c>
      <c r="N234" s="61">
        <f t="shared" si="12"/>
        <v>83.734535340492329</v>
      </c>
      <c r="O234" s="61">
        <f>1/3*O232+2/3*O235</f>
        <v>84.652653640050218</v>
      </c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</row>
    <row r="235" spans="1:58">
      <c r="A235" s="56"/>
      <c r="B235" s="56"/>
      <c r="C235" s="56"/>
      <c r="D235" s="56"/>
      <c r="E235" s="56"/>
      <c r="F235" s="56"/>
      <c r="G235" s="56"/>
      <c r="H235" s="56"/>
      <c r="I235" s="56"/>
      <c r="J235" s="58">
        <v>5.7565999999999893E-3</v>
      </c>
      <c r="K235" s="60">
        <v>32568</v>
      </c>
      <c r="L235" s="61">
        <f t="shared" si="10"/>
        <v>89.119059564778837</v>
      </c>
      <c r="M235" s="61">
        <f t="shared" si="11"/>
        <v>79.097625784873941</v>
      </c>
      <c r="N235" s="61">
        <f t="shared" si="12"/>
        <v>84.108342674826389</v>
      </c>
      <c r="O235" s="61">
        <f>O238/(1+I25)</f>
        <v>85.023772078613163</v>
      </c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</row>
    <row r="236" spans="1:58">
      <c r="A236" s="56"/>
      <c r="B236" s="56"/>
      <c r="C236" s="56"/>
      <c r="D236" s="56"/>
      <c r="E236" s="56"/>
      <c r="F236" s="56"/>
      <c r="G236" s="56"/>
      <c r="H236" s="56"/>
      <c r="I236" s="56"/>
      <c r="J236" s="58">
        <v>6.5412999999999895E-3</v>
      </c>
      <c r="K236" s="60">
        <v>32599</v>
      </c>
      <c r="L236" s="61">
        <f t="shared" si="10"/>
        <v>89.551122494177847</v>
      </c>
      <c r="M236" s="61">
        <f t="shared" si="11"/>
        <v>79.548375186299694</v>
      </c>
      <c r="N236" s="61">
        <f t="shared" si="12"/>
        <v>84.549748840238777</v>
      </c>
      <c r="O236" s="61">
        <f>2/3*O235+1/3*O238</f>
        <v>85.583897835909028</v>
      </c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</row>
    <row r="237" spans="1:58">
      <c r="A237" s="56"/>
      <c r="B237" s="56"/>
      <c r="C237" s="56"/>
      <c r="D237" s="56"/>
      <c r="E237" s="56"/>
      <c r="F237" s="56"/>
      <c r="G237" s="56"/>
      <c r="H237" s="56"/>
      <c r="I237" s="56"/>
      <c r="J237" s="58">
        <v>5.6864000000000003E-3</v>
      </c>
      <c r="K237" s="60">
        <v>32629</v>
      </c>
      <c r="L237" s="61">
        <f t="shared" si="10"/>
        <v>89.90885165681253</v>
      </c>
      <c r="M237" s="61">
        <f t="shared" si="11"/>
        <v>79.933744276242862</v>
      </c>
      <c r="N237" s="61">
        <f t="shared" si="12"/>
        <v>84.921297966527703</v>
      </c>
      <c r="O237" s="61">
        <f>1/3*O235+2/3*O238</f>
        <v>86.144023593204878</v>
      </c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</row>
    <row r="238" spans="1:58">
      <c r="A238" s="56"/>
      <c r="B238" s="56"/>
      <c r="C238" s="56"/>
      <c r="D238" s="56"/>
      <c r="E238" s="56"/>
      <c r="F238" s="56"/>
      <c r="G238" s="56"/>
      <c r="H238" s="56"/>
      <c r="I238" s="56"/>
      <c r="J238" s="58">
        <v>2.4232999999999998E-3</v>
      </c>
      <c r="K238" s="60">
        <v>32660</v>
      </c>
      <c r="L238" s="61">
        <f t="shared" si="10"/>
        <v>89.975121773099559</v>
      </c>
      <c r="M238" s="61">
        <f t="shared" si="11"/>
        <v>80.060366833673228</v>
      </c>
      <c r="N238" s="61">
        <f t="shared" si="12"/>
        <v>85.017744303386394</v>
      </c>
      <c r="O238" s="61">
        <f>O241/(1+I26)</f>
        <v>86.704149350500742</v>
      </c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</row>
    <row r="239" spans="1:58">
      <c r="A239" s="56"/>
      <c r="B239" s="56"/>
      <c r="C239" s="56"/>
      <c r="D239" s="56"/>
      <c r="E239" s="56"/>
      <c r="F239" s="56"/>
      <c r="G239" s="56"/>
      <c r="H239" s="56"/>
      <c r="I239" s="56"/>
      <c r="J239" s="58">
        <v>2.4174000000000001E-3</v>
      </c>
      <c r="K239" s="60">
        <v>32690</v>
      </c>
      <c r="L239" s="61">
        <f t="shared" si="10"/>
        <v>90.04091077558985</v>
      </c>
      <c r="M239" s="61">
        <f t="shared" si="11"/>
        <v>80.186718012407127</v>
      </c>
      <c r="N239" s="61">
        <f t="shared" si="12"/>
        <v>85.113814393998496</v>
      </c>
      <c r="O239" s="61">
        <f>2/3*O238+1/3*O241</f>
        <v>86.488836353929287</v>
      </c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</row>
    <row r="240" spans="1:58">
      <c r="A240" s="56"/>
      <c r="B240" s="56"/>
      <c r="C240" s="56"/>
      <c r="D240" s="56"/>
      <c r="E240" s="56"/>
      <c r="F240" s="56"/>
      <c r="G240" s="56"/>
      <c r="H240" s="56"/>
      <c r="I240" s="56"/>
      <c r="J240" s="58">
        <v>1.6076999999999999E-3</v>
      </c>
      <c r="K240" s="60">
        <v>32721</v>
      </c>
      <c r="L240" s="61">
        <f t="shared" si="10"/>
        <v>90.033964395450042</v>
      </c>
      <c r="M240" s="61">
        <f t="shared" si="11"/>
        <v>80.248395768420906</v>
      </c>
      <c r="N240" s="61">
        <f t="shared" si="12"/>
        <v>85.141180081935474</v>
      </c>
      <c r="O240" s="61">
        <f>1/3*O238+2/3*O241</f>
        <v>86.273523357357845</v>
      </c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</row>
    <row r="241" spans="1:58">
      <c r="A241" s="56"/>
      <c r="B241" s="56"/>
      <c r="C241" s="56"/>
      <c r="D241" s="56"/>
      <c r="E241" s="56"/>
      <c r="F241" s="56"/>
      <c r="G241" s="56"/>
      <c r="H241" s="56"/>
      <c r="I241" s="56"/>
      <c r="J241" s="58">
        <v>3.2102999999999997E-3</v>
      </c>
      <c r="K241" s="60">
        <v>32752</v>
      </c>
      <c r="L241" s="61">
        <f t="shared" si="10"/>
        <v>90.171064268832083</v>
      </c>
      <c r="M241" s="61">
        <f t="shared" si="11"/>
        <v>80.438619378489022</v>
      </c>
      <c r="N241" s="61">
        <f t="shared" si="12"/>
        <v>85.304841823660553</v>
      </c>
      <c r="O241" s="61">
        <f>O244/(1+I27)</f>
        <v>86.058210360786418</v>
      </c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</row>
    <row r="242" spans="1:58">
      <c r="A242" s="56"/>
      <c r="B242" s="56"/>
      <c r="C242" s="56"/>
      <c r="D242" s="56"/>
      <c r="E242" s="56"/>
      <c r="F242" s="56"/>
      <c r="G242" s="56"/>
      <c r="H242" s="56"/>
      <c r="I242" s="56"/>
      <c r="J242" s="58">
        <v>4.79999999999999E-3</v>
      </c>
      <c r="K242" s="60">
        <v>32782</v>
      </c>
      <c r="L242" s="61">
        <f t="shared" si="10"/>
        <v>90.451476726285733</v>
      </c>
      <c r="M242" s="61">
        <f t="shared" si="11"/>
        <v>80.757060121886653</v>
      </c>
      <c r="N242" s="61">
        <f t="shared" si="12"/>
        <v>85.6042684240862</v>
      </c>
      <c r="O242" s="61">
        <f>2/3*O241+1/3*O244</f>
        <v>84.504659460303543</v>
      </c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</row>
    <row r="243" spans="1:58">
      <c r="A243" s="56"/>
      <c r="B243" s="56"/>
      <c r="C243" s="56"/>
      <c r="D243" s="56"/>
      <c r="E243" s="56"/>
      <c r="F243" s="56"/>
      <c r="G243" s="56"/>
      <c r="H243" s="56"/>
      <c r="I243" s="56"/>
      <c r="J243" s="58">
        <v>2.3885E-3</v>
      </c>
      <c r="K243" s="60">
        <v>32813</v>
      </c>
      <c r="L243" s="61">
        <f t="shared" si="10"/>
        <v>90.515004384771132</v>
      </c>
      <c r="M243" s="61">
        <f t="shared" si="11"/>
        <v>80.882178895998806</v>
      </c>
      <c r="N243" s="61">
        <f t="shared" si="12"/>
        <v>85.698591640384961</v>
      </c>
      <c r="O243" s="61">
        <f>1/3*O241+2/3*O244</f>
        <v>82.951108559820682</v>
      </c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</row>
    <row r="244" spans="1:58">
      <c r="A244" s="56"/>
      <c r="B244" s="56"/>
      <c r="C244" s="56"/>
      <c r="D244" s="56"/>
      <c r="E244" s="56"/>
      <c r="F244" s="56"/>
      <c r="G244" s="56"/>
      <c r="H244" s="56"/>
      <c r="I244" s="56"/>
      <c r="J244" s="58">
        <v>1.5885999999999999E-3</v>
      </c>
      <c r="K244" s="60">
        <v>32843</v>
      </c>
      <c r="L244" s="61">
        <f t="shared" si="10"/>
        <v>90.506295501329106</v>
      </c>
      <c r="M244" s="61">
        <f t="shared" si="11"/>
        <v>80.942848028023747</v>
      </c>
      <c r="N244" s="61">
        <f t="shared" si="12"/>
        <v>85.724571764676426</v>
      </c>
      <c r="O244" s="61">
        <f>O247/(1+I28)</f>
        <v>81.397557659337835</v>
      </c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</row>
    <row r="245" spans="1:58">
      <c r="A245" s="56"/>
      <c r="B245" s="56"/>
      <c r="C245" s="56"/>
      <c r="D245" s="56"/>
      <c r="E245" s="56"/>
      <c r="F245" s="56"/>
      <c r="G245" s="56"/>
      <c r="H245" s="56"/>
      <c r="I245" s="56"/>
      <c r="J245" s="58">
        <v>1.0309299999999999E-2</v>
      </c>
      <c r="K245" s="60">
        <v>32874</v>
      </c>
      <c r="L245" s="61">
        <f t="shared" si="10"/>
        <v>91.28553802845677</v>
      </c>
      <c r="M245" s="61">
        <f t="shared" si="11"/>
        <v>81.708850016993068</v>
      </c>
      <c r="N245" s="61">
        <f t="shared" si="12"/>
        <v>86.497194022724926</v>
      </c>
      <c r="O245" s="61">
        <f>2/3*O244+1/3*O247</f>
        <v>80.910214632471025</v>
      </c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</row>
    <row r="246" spans="1:58">
      <c r="A246" s="56"/>
      <c r="B246" s="56"/>
      <c r="C246" s="56"/>
      <c r="D246" s="56"/>
      <c r="E246" s="56"/>
      <c r="F246" s="56"/>
      <c r="G246" s="56"/>
      <c r="H246" s="56"/>
      <c r="I246" s="56"/>
      <c r="J246" s="58">
        <v>4.7095999999999996E-3</v>
      </c>
      <c r="K246" s="60">
        <v>32905</v>
      </c>
      <c r="L246" s="61">
        <f t="shared" si="10"/>
        <v>91.561177926403985</v>
      </c>
      <c r="M246" s="61">
        <f t="shared" si="11"/>
        <v>82.024939058516424</v>
      </c>
      <c r="N246" s="61">
        <f t="shared" si="12"/>
        <v>86.793058492460204</v>
      </c>
      <c r="O246" s="61">
        <f>1/3*O244+2/3*O247</f>
        <v>80.422871605604229</v>
      </c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</row>
    <row r="247" spans="1:58">
      <c r="A247" s="56"/>
      <c r="B247" s="56"/>
      <c r="C247" s="56"/>
      <c r="D247" s="56"/>
      <c r="E247" s="56"/>
      <c r="F247" s="56"/>
      <c r="G247" s="56"/>
      <c r="H247" s="56"/>
      <c r="I247" s="56"/>
      <c r="J247" s="58">
        <v>5.4688000000000002E-3</v>
      </c>
      <c r="K247" s="60">
        <v>32933</v>
      </c>
      <c r="L247" s="61">
        <f t="shared" si="10"/>
        <v>91.907046443825664</v>
      </c>
      <c r="M247" s="61">
        <f t="shared" si="11"/>
        <v>82.404472084042325</v>
      </c>
      <c r="N247" s="61">
        <f t="shared" si="12"/>
        <v>87.155759263933987</v>
      </c>
      <c r="O247" s="61">
        <f>O250/(1+I29)</f>
        <v>79.935528578737447</v>
      </c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</row>
    <row r="248" spans="1:58">
      <c r="A248" s="56"/>
      <c r="B248" s="56"/>
      <c r="C248" s="56"/>
      <c r="D248" s="56"/>
      <c r="E248" s="56"/>
      <c r="F248" s="56"/>
      <c r="G248" s="56"/>
      <c r="H248" s="56"/>
      <c r="I248" s="56"/>
      <c r="J248" s="58">
        <v>1.554E-3</v>
      </c>
      <c r="K248" s="60">
        <v>32964</v>
      </c>
      <c r="L248" s="61">
        <f t="shared" si="10"/>
        <v>91.895028990708312</v>
      </c>
      <c r="M248" s="61">
        <f t="shared" si="11"/>
        <v>82.463434269297863</v>
      </c>
      <c r="N248" s="61">
        <f t="shared" si="12"/>
        <v>87.179231630003088</v>
      </c>
      <c r="O248" s="61">
        <f>2/3*O247+1/3*O250</f>
        <v>81.158328848819082</v>
      </c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</row>
    <row r="249" spans="1:58">
      <c r="A249" s="56"/>
      <c r="B249" s="56"/>
      <c r="C249" s="56"/>
      <c r="D249" s="56"/>
      <c r="E249" s="56"/>
      <c r="F249" s="56"/>
      <c r="G249" s="56"/>
      <c r="H249" s="56"/>
      <c r="I249" s="56"/>
      <c r="J249" s="58">
        <v>2.3273999999999899E-3</v>
      </c>
      <c r="K249" s="60">
        <v>32994</v>
      </c>
      <c r="L249" s="61">
        <f t="shared" si="10"/>
        <v>91.953965171785129</v>
      </c>
      <c r="M249" s="61">
        <f t="shared" si="11"/>
        <v>82.586162470493704</v>
      </c>
      <c r="N249" s="61">
        <f t="shared" si="12"/>
        <v>87.270063821139416</v>
      </c>
      <c r="O249" s="61">
        <f>1/3*O247+2/3*O250</f>
        <v>82.381129118900731</v>
      </c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</row>
    <row r="250" spans="1:58">
      <c r="A250" s="56"/>
      <c r="B250" s="56"/>
      <c r="C250" s="56"/>
      <c r="D250" s="56"/>
      <c r="E250" s="56"/>
      <c r="F250" s="56"/>
      <c r="G250" s="56"/>
      <c r="H250" s="56"/>
      <c r="I250" s="56"/>
      <c r="J250" s="58">
        <v>5.4179999999999992E-3</v>
      </c>
      <c r="K250" s="60">
        <v>33025</v>
      </c>
      <c r="L250" s="61">
        <f t="shared" si="10"/>
        <v>92.296654022883445</v>
      </c>
      <c r="M250" s="61">
        <f t="shared" si="11"/>
        <v>82.964100436821951</v>
      </c>
      <c r="N250" s="61">
        <f t="shared" si="12"/>
        <v>87.630377229852698</v>
      </c>
      <c r="O250" s="61">
        <f>O253/(1+I30)</f>
        <v>83.603929388982394</v>
      </c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</row>
    <row r="251" spans="1:58">
      <c r="A251" s="56"/>
      <c r="B251" s="56"/>
      <c r="C251" s="56"/>
      <c r="D251" s="56"/>
      <c r="E251" s="56"/>
      <c r="F251" s="56"/>
      <c r="G251" s="56"/>
      <c r="H251" s="56"/>
      <c r="I251" s="56"/>
      <c r="J251" s="58">
        <v>3.8490999999999899E-3</v>
      </c>
      <c r="K251" s="60">
        <v>33055</v>
      </c>
      <c r="L251" s="61">
        <f t="shared" si="10"/>
        <v>92.49605934830862</v>
      </c>
      <c r="M251" s="61">
        <f t="shared" si="11"/>
        <v>83.213714547501866</v>
      </c>
      <c r="N251" s="61">
        <f t="shared" si="12"/>
        <v>87.854886947905243</v>
      </c>
      <c r="O251" s="61">
        <f>2/3*O250+1/3*O253</f>
        <v>83.909013196536733</v>
      </c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</row>
    <row r="252" spans="1:58">
      <c r="A252" s="56"/>
      <c r="B252" s="56"/>
      <c r="C252" s="56"/>
      <c r="D252" s="56"/>
      <c r="E252" s="56"/>
      <c r="F252" s="56"/>
      <c r="G252" s="56"/>
      <c r="H252" s="56"/>
      <c r="I252" s="56"/>
      <c r="J252" s="58">
        <v>9.2023999999999891E-3</v>
      </c>
      <c r="K252" s="60">
        <v>33086</v>
      </c>
      <c r="L252" s="61">
        <f t="shared" si="10"/>
        <v>93.190221711717257</v>
      </c>
      <c r="M252" s="61">
        <f t="shared" si="11"/>
        <v>83.909174714603523</v>
      </c>
      <c r="N252" s="61">
        <f t="shared" si="12"/>
        <v>88.549698213160383</v>
      </c>
      <c r="O252" s="61">
        <f>1/3*O250+2/3*O253</f>
        <v>84.214097004091087</v>
      </c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</row>
    <row r="253" spans="1:58">
      <c r="A253" s="56"/>
      <c r="B253" s="56"/>
      <c r="C253" s="56"/>
      <c r="D253" s="56"/>
      <c r="E253" s="56"/>
      <c r="F253" s="56"/>
      <c r="G253" s="56"/>
      <c r="H253" s="56"/>
      <c r="I253" s="56"/>
      <c r="J253" s="58">
        <v>8.3587000000000002E-3</v>
      </c>
      <c r="K253" s="60">
        <v>33117</v>
      </c>
      <c r="L253" s="61">
        <f t="shared" si="10"/>
        <v>93.811101277060487</v>
      </c>
      <c r="M253" s="61">
        <f t="shared" si="11"/>
        <v>84.539712299557436</v>
      </c>
      <c r="N253" s="61">
        <f t="shared" si="12"/>
        <v>89.175406788308962</v>
      </c>
      <c r="O253" s="61">
        <f>O256/(1+I31)</f>
        <v>84.519180811645455</v>
      </c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</row>
    <row r="254" spans="1:58">
      <c r="A254" s="56"/>
      <c r="B254" s="56"/>
      <c r="C254" s="56"/>
      <c r="D254" s="56"/>
      <c r="E254" s="56"/>
      <c r="F254" s="56"/>
      <c r="G254" s="56"/>
      <c r="H254" s="56"/>
      <c r="I254" s="56"/>
      <c r="J254" s="58">
        <v>6.0285999999999994E-3</v>
      </c>
      <c r="K254" s="60">
        <v>33147</v>
      </c>
      <c r="L254" s="61">
        <f t="shared" si="10"/>
        <v>94.217895901785354</v>
      </c>
      <c r="M254" s="61">
        <f t="shared" si="11"/>
        <v>84.978167003486931</v>
      </c>
      <c r="N254" s="61">
        <f t="shared" si="12"/>
        <v>89.59803145263615</v>
      </c>
      <c r="O254" s="61">
        <f>2/3*O253+1/3*O256</f>
        <v>83.537215077079196</v>
      </c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</row>
    <row r="255" spans="1:58">
      <c r="A255" s="56"/>
      <c r="B255" s="56"/>
      <c r="C255" s="56"/>
      <c r="D255" s="56"/>
      <c r="E255" s="56"/>
      <c r="F255" s="56"/>
      <c r="G255" s="56"/>
      <c r="H255" s="56"/>
      <c r="I255" s="56"/>
      <c r="J255" s="58">
        <v>2.2472E-3</v>
      </c>
      <c r="K255" s="60">
        <v>33178</v>
      </c>
      <c r="L255" s="61">
        <f t="shared" si="10"/>
        <v>94.270778271449245</v>
      </c>
      <c r="M255" s="61">
        <f t="shared" si="11"/>
        <v>85.097828273095075</v>
      </c>
      <c r="N255" s="61">
        <f t="shared" si="12"/>
        <v>89.68430327227216</v>
      </c>
      <c r="O255" s="61">
        <f>1/3*O253+2/3*O256</f>
        <v>82.555249342512951</v>
      </c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</row>
    <row r="256" spans="1:58">
      <c r="A256" s="56"/>
      <c r="B256" s="56"/>
      <c r="C256" s="56"/>
      <c r="D256" s="56"/>
      <c r="E256" s="56"/>
      <c r="F256" s="56"/>
      <c r="G256" s="56"/>
      <c r="H256" s="56"/>
      <c r="I256" s="56"/>
      <c r="J256" s="58">
        <v>0</v>
      </c>
      <c r="K256" s="60">
        <v>33208</v>
      </c>
      <c r="L256" s="61">
        <f t="shared" si="10"/>
        <v>94.112201383838965</v>
      </c>
      <c r="M256" s="61">
        <f t="shared" si="11"/>
        <v>85.026586297954509</v>
      </c>
      <c r="N256" s="61">
        <f t="shared" si="12"/>
        <v>89.569393840896737</v>
      </c>
      <c r="O256" s="61">
        <f>O259/(1+I32)</f>
        <v>81.573283607946706</v>
      </c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6"/>
    </row>
    <row r="257" spans="1:58">
      <c r="A257" s="56"/>
      <c r="B257" s="56"/>
      <c r="C257" s="56"/>
      <c r="D257" s="56"/>
      <c r="E257" s="56"/>
      <c r="F257" s="56"/>
      <c r="G257" s="56"/>
      <c r="H257" s="56"/>
      <c r="I257" s="56"/>
      <c r="J257" s="58">
        <v>5.9791000000000002E-3</v>
      </c>
      <c r="K257" s="60">
        <v>33239</v>
      </c>
      <c r="L257" s="61">
        <f t="shared" si="10"/>
        <v>94.515650956303148</v>
      </c>
      <c r="M257" s="61">
        <f t="shared" si="11"/>
        <v>85.463360820829578</v>
      </c>
      <c r="N257" s="61">
        <f t="shared" si="12"/>
        <v>89.989505888566356</v>
      </c>
      <c r="O257" s="61">
        <f>2/3*O256+1/3*O259</f>
        <v>79.837822056895192</v>
      </c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</row>
    <row r="258" spans="1:58">
      <c r="A258" s="56"/>
      <c r="B258" s="56"/>
      <c r="C258" s="56"/>
      <c r="D258" s="56"/>
      <c r="E258" s="56"/>
      <c r="F258" s="56"/>
      <c r="G258" s="56"/>
      <c r="H258" s="56"/>
      <c r="I258" s="56"/>
      <c r="J258" s="58">
        <v>1.4859000000000001E-3</v>
      </c>
      <c r="K258" s="60">
        <v>33270</v>
      </c>
      <c r="L258" s="61">
        <f t="shared" si="10"/>
        <v>94.496866722230152</v>
      </c>
      <c r="M258" s="61">
        <f t="shared" si="11"/>
        <v>85.518696524800291</v>
      </c>
      <c r="N258" s="61">
        <f t="shared" si="12"/>
        <v>90.007781623515228</v>
      </c>
      <c r="O258" s="61">
        <f>1/3*O256+2/3*O259</f>
        <v>78.102360505843677</v>
      </c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6"/>
    </row>
    <row r="259" spans="1:58">
      <c r="A259" s="56"/>
      <c r="B259" s="56"/>
      <c r="C259" s="56"/>
      <c r="D259" s="56"/>
      <c r="E259" s="56"/>
      <c r="F259" s="56"/>
      <c r="G259" s="56"/>
      <c r="H259" s="56"/>
      <c r="I259" s="56"/>
      <c r="J259" s="58">
        <v>1.4837000000000001E-3</v>
      </c>
      <c r="K259" s="60">
        <v>33298</v>
      </c>
      <c r="L259" s="61">
        <f t="shared" si="10"/>
        <v>94.477878677973351</v>
      </c>
      <c r="M259" s="61">
        <f t="shared" si="11"/>
        <v>85.573880073834673</v>
      </c>
      <c r="N259" s="61">
        <f t="shared" si="12"/>
        <v>90.025879375904012</v>
      </c>
      <c r="O259" s="61">
        <f>O262/(1+I33)</f>
        <v>76.366898954792163</v>
      </c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6"/>
    </row>
    <row r="260" spans="1:58">
      <c r="A260" s="56"/>
      <c r="B260" s="56"/>
      <c r="C260" s="56"/>
      <c r="D260" s="56"/>
      <c r="E260" s="56"/>
      <c r="F260" s="56"/>
      <c r="G260" s="56"/>
      <c r="H260" s="56"/>
      <c r="I260" s="56"/>
      <c r="J260" s="58">
        <v>1.4815E-3</v>
      </c>
      <c r="K260" s="60">
        <v>33329</v>
      </c>
      <c r="L260" s="61">
        <f t="shared" ref="L260:L323" si="13">L261/(1+J261)/(1+$B$6)^(1/12)</f>
        <v>94.458686947445258</v>
      </c>
      <c r="M260" s="61">
        <f t="shared" ref="M260:M323" si="14">M261/(1+J261)/(1+$B$5)^(1/12)</f>
        <v>85.628911126811275</v>
      </c>
      <c r="N260" s="61">
        <f t="shared" ref="N260:N323" si="15">AVERAGE(L260:M260)</f>
        <v>90.043799037128267</v>
      </c>
      <c r="O260" s="61">
        <f>2/3*O259+1/3*O262</f>
        <v>75.652546450938132</v>
      </c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</row>
    <row r="261" spans="1:58">
      <c r="A261" s="56"/>
      <c r="B261" s="56"/>
      <c r="C261" s="56"/>
      <c r="D261" s="56"/>
      <c r="E261" s="56"/>
      <c r="F261" s="56"/>
      <c r="G261" s="56"/>
      <c r="H261" s="56"/>
      <c r="I261" s="56"/>
      <c r="J261" s="58">
        <v>2.9586E-3</v>
      </c>
      <c r="K261" s="60">
        <v>33359</v>
      </c>
      <c r="L261" s="61">
        <f t="shared" si="13"/>
        <v>94.578789341096638</v>
      </c>
      <c r="M261" s="61">
        <f t="shared" si="14"/>
        <v>85.810354145657129</v>
      </c>
      <c r="N261" s="61">
        <f t="shared" si="15"/>
        <v>90.194571743376883</v>
      </c>
      <c r="O261" s="61">
        <f>1/3*O259+2/3*O262</f>
        <v>74.938193947084088</v>
      </c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</row>
    <row r="262" spans="1:58">
      <c r="A262" s="56"/>
      <c r="B262" s="56"/>
      <c r="C262" s="56"/>
      <c r="D262" s="56"/>
      <c r="E262" s="56"/>
      <c r="F262" s="56"/>
      <c r="G262" s="56"/>
      <c r="H262" s="56"/>
      <c r="I262" s="56"/>
      <c r="J262" s="58">
        <v>2.9498999999999997E-3</v>
      </c>
      <c r="K262" s="60">
        <v>33390</v>
      </c>
      <c r="L262" s="61">
        <f t="shared" si="13"/>
        <v>94.698222991278087</v>
      </c>
      <c r="M262" s="61">
        <f t="shared" si="14"/>
        <v>85.991435707333665</v>
      </c>
      <c r="N262" s="61">
        <f t="shared" si="15"/>
        <v>90.344829349305883</v>
      </c>
      <c r="O262" s="61">
        <f>O265/(1+I34)</f>
        <v>74.223841443230057</v>
      </c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</row>
    <row r="263" spans="1:58">
      <c r="A263" s="56"/>
      <c r="B263" s="56"/>
      <c r="C263" s="56"/>
      <c r="D263" s="56"/>
      <c r="E263" s="56"/>
      <c r="F263" s="56"/>
      <c r="G263" s="56"/>
      <c r="H263" s="56"/>
      <c r="I263" s="56"/>
      <c r="J263" s="58">
        <v>1.4705999999999999E-3</v>
      </c>
      <c r="K263" s="60">
        <v>33420</v>
      </c>
      <c r="L263" s="61">
        <f t="shared" si="13"/>
        <v>94.677956026880537</v>
      </c>
      <c r="M263" s="61">
        <f t="shared" si="14"/>
        <v>86.045798761016272</v>
      </c>
      <c r="N263" s="61">
        <f t="shared" si="15"/>
        <v>90.361877393948404</v>
      </c>
      <c r="O263" s="61">
        <f>2/3*O262+1/3*O265</f>
        <v>75.84919778649278</v>
      </c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</row>
    <row r="264" spans="1:58">
      <c r="A264" s="56"/>
      <c r="B264" s="56"/>
      <c r="C264" s="56"/>
      <c r="D264" s="56"/>
      <c r="E264" s="56"/>
      <c r="F264" s="56"/>
      <c r="G264" s="56"/>
      <c r="H264" s="56"/>
      <c r="I264" s="56"/>
      <c r="J264" s="58">
        <v>2.9369000000000001E-3</v>
      </c>
      <c r="K264" s="60">
        <v>33451</v>
      </c>
      <c r="L264" s="61">
        <f t="shared" si="13"/>
        <v>94.796286161261492</v>
      </c>
      <c r="M264" s="61">
        <f t="shared" si="14"/>
        <v>86.22625951148963</v>
      </c>
      <c r="N264" s="61">
        <f t="shared" si="15"/>
        <v>90.511272836375554</v>
      </c>
      <c r="O264" s="61">
        <f>1/3*O262+2/3*O265</f>
        <v>77.474554129755504</v>
      </c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</row>
    <row r="265" spans="1:58">
      <c r="A265" s="56"/>
      <c r="B265" s="56"/>
      <c r="C265" s="56"/>
      <c r="D265" s="56"/>
      <c r="E265" s="56"/>
      <c r="F265" s="56"/>
      <c r="G265" s="56"/>
      <c r="H265" s="56"/>
      <c r="I265" s="56"/>
      <c r="J265" s="58">
        <v>4.3924000000000003E-3</v>
      </c>
      <c r="K265" s="60">
        <v>33482</v>
      </c>
      <c r="L265" s="61">
        <f t="shared" si="13"/>
        <v>95.052508085891375</v>
      </c>
      <c r="M265" s="61">
        <f t="shared" si="14"/>
        <v>86.532495988804143</v>
      </c>
      <c r="N265" s="61">
        <f t="shared" si="15"/>
        <v>90.792502037347759</v>
      </c>
      <c r="O265" s="61">
        <f>O268/(1+I35)</f>
        <v>79.099910473018227</v>
      </c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</row>
    <row r="266" spans="1:58">
      <c r="A266" s="56"/>
      <c r="B266" s="56"/>
      <c r="C266" s="56"/>
      <c r="D266" s="56"/>
      <c r="E266" s="56"/>
      <c r="F266" s="56"/>
      <c r="G266" s="56"/>
      <c r="H266" s="56"/>
      <c r="I266" s="56"/>
      <c r="J266" s="58">
        <v>1.4576999999999902E-3</v>
      </c>
      <c r="K266" s="60">
        <v>33512</v>
      </c>
      <c r="L266" s="61">
        <f t="shared" si="13"/>
        <v>95.03094118395542</v>
      </c>
      <c r="M266" s="61">
        <f t="shared" si="14"/>
        <v>86.586085761508173</v>
      </c>
      <c r="N266" s="61">
        <f t="shared" si="15"/>
        <v>90.808513472731789</v>
      </c>
      <c r="O266" s="61">
        <f>2/3*O265+1/3*O268</f>
        <v>77.429962670765264</v>
      </c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</row>
    <row r="267" spans="1:58">
      <c r="A267" s="56"/>
      <c r="B267" s="56"/>
      <c r="C267" s="56"/>
      <c r="D267" s="56"/>
      <c r="E267" s="56"/>
      <c r="F267" s="56"/>
      <c r="G267" s="56"/>
      <c r="H267" s="56"/>
      <c r="I267" s="56"/>
      <c r="J267" s="58">
        <v>2.9111999999999901E-3</v>
      </c>
      <c r="K267" s="60">
        <v>33543</v>
      </c>
      <c r="L267" s="61">
        <f t="shared" si="13"/>
        <v>95.147274298344144</v>
      </c>
      <c r="M267" s="61">
        <f t="shared" si="14"/>
        <v>86.765456236957277</v>
      </c>
      <c r="N267" s="61">
        <f t="shared" si="15"/>
        <v>90.95636526765071</v>
      </c>
      <c r="O267" s="61">
        <f>1/3*O265+2/3*O268</f>
        <v>75.760014868512314</v>
      </c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</row>
    <row r="268" spans="1:58">
      <c r="A268" s="56"/>
      <c r="B268" s="56"/>
      <c r="C268" s="56"/>
      <c r="D268" s="56"/>
      <c r="E268" s="56"/>
      <c r="F268" s="56"/>
      <c r="G268" s="56"/>
      <c r="H268" s="56"/>
      <c r="I268" s="56"/>
      <c r="J268" s="58">
        <v>7.2569999999999894E-4</v>
      </c>
      <c r="K268" s="60">
        <v>33573</v>
      </c>
      <c r="L268" s="61">
        <f t="shared" si="13"/>
        <v>95.056155247214946</v>
      </c>
      <c r="M268" s="61">
        <f t="shared" si="14"/>
        <v>86.755731139581698</v>
      </c>
      <c r="N268" s="61">
        <f t="shared" si="15"/>
        <v>90.905943193398315</v>
      </c>
      <c r="O268" s="61">
        <f>O271/(1+I36)</f>
        <v>74.090067066259365</v>
      </c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</row>
    <row r="269" spans="1:58">
      <c r="A269" s="56"/>
      <c r="B269" s="56"/>
      <c r="C269" s="56"/>
      <c r="D269" s="56"/>
      <c r="E269" s="56"/>
      <c r="F269" s="56"/>
      <c r="G269" s="56"/>
      <c r="H269" s="56"/>
      <c r="I269" s="56"/>
      <c r="J269" s="58">
        <v>1.4502999999999999E-3</v>
      </c>
      <c r="K269" s="60">
        <v>33604</v>
      </c>
      <c r="L269" s="61">
        <f t="shared" si="13"/>
        <v>95.033885285454133</v>
      </c>
      <c r="M269" s="61">
        <f t="shared" si="14"/>
        <v>86.808817707376292</v>
      </c>
      <c r="N269" s="61">
        <f t="shared" si="15"/>
        <v>90.921351496415213</v>
      </c>
      <c r="O269" s="61">
        <f>2/3*O268+1/3*O271</f>
        <v>74.196336328518683</v>
      </c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6"/>
    </row>
    <row r="270" spans="1:58">
      <c r="A270" s="56"/>
      <c r="B270" s="56"/>
      <c r="C270" s="56"/>
      <c r="D270" s="56"/>
      <c r="E270" s="56"/>
      <c r="F270" s="56"/>
      <c r="G270" s="56"/>
      <c r="H270" s="56"/>
      <c r="I270" s="56"/>
      <c r="J270" s="58">
        <v>3.6205999999999899E-3</v>
      </c>
      <c r="K270" s="60">
        <v>33635</v>
      </c>
      <c r="L270" s="61">
        <f t="shared" si="13"/>
        <v>95.217525637048041</v>
      </c>
      <c r="M270" s="61">
        <f t="shared" si="14"/>
        <v>87.050180211162498</v>
      </c>
      <c r="N270" s="61">
        <f t="shared" si="15"/>
        <v>91.13385292410527</v>
      </c>
      <c r="O270" s="61">
        <f>1/3*O268+2/3*O271</f>
        <v>74.302605590778001</v>
      </c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</row>
    <row r="271" spans="1:58">
      <c r="A271" s="56"/>
      <c r="B271" s="56"/>
      <c r="C271" s="56"/>
      <c r="D271" s="56"/>
      <c r="E271" s="56"/>
      <c r="F271" s="56"/>
      <c r="G271" s="56"/>
      <c r="H271" s="56"/>
      <c r="I271" s="56"/>
      <c r="J271" s="58">
        <v>5.0505000000000003E-3</v>
      </c>
      <c r="K271" s="60">
        <v>33664</v>
      </c>
      <c r="L271" s="61">
        <f t="shared" si="13"/>
        <v>95.53744336282179</v>
      </c>
      <c r="M271" s="61">
        <f t="shared" si="14"/>
        <v>87.416582643878712</v>
      </c>
      <c r="N271" s="61">
        <f t="shared" si="15"/>
        <v>91.477013003350251</v>
      </c>
      <c r="O271" s="61">
        <f>O274/(1+I37)</f>
        <v>74.408874853037332</v>
      </c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</row>
    <row r="272" spans="1:58">
      <c r="A272" s="56"/>
      <c r="B272" s="56"/>
      <c r="C272" s="56"/>
      <c r="D272" s="56"/>
      <c r="E272" s="56"/>
      <c r="F272" s="56"/>
      <c r="G272" s="56"/>
      <c r="H272" s="56"/>
      <c r="I272" s="56"/>
      <c r="J272" s="58">
        <v>1.4358000000000001E-3</v>
      </c>
      <c r="K272" s="60">
        <v>33695</v>
      </c>
      <c r="L272" s="61">
        <f t="shared" si="13"/>
        <v>95.513677681171146</v>
      </c>
      <c r="M272" s="61">
        <f t="shared" si="14"/>
        <v>87.468807113022351</v>
      </c>
      <c r="N272" s="61">
        <f t="shared" si="15"/>
        <v>91.491242397096755</v>
      </c>
      <c r="O272" s="61">
        <f>2/3*O271+1/3*O274</f>
        <v>73.836291564183114</v>
      </c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6"/>
    </row>
    <row r="273" spans="1:58">
      <c r="A273" s="56"/>
      <c r="B273" s="56"/>
      <c r="C273" s="56"/>
      <c r="D273" s="56"/>
      <c r="E273" s="56"/>
      <c r="F273" s="56"/>
      <c r="G273" s="56"/>
      <c r="H273" s="56"/>
      <c r="I273" s="56"/>
      <c r="J273" s="58">
        <v>1.4337E-3</v>
      </c>
      <c r="K273" s="60">
        <v>33725</v>
      </c>
      <c r="L273" s="61">
        <f t="shared" si="13"/>
        <v>95.489717670097406</v>
      </c>
      <c r="M273" s="61">
        <f t="shared" si="14"/>
        <v>87.520879251422357</v>
      </c>
      <c r="N273" s="61">
        <f t="shared" si="15"/>
        <v>91.505298460759889</v>
      </c>
      <c r="O273" s="61">
        <f>1/3*O271+2/3*O274</f>
        <v>73.263708275328895</v>
      </c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</row>
    <row r="274" spans="1:58">
      <c r="A274" s="56"/>
      <c r="B274" s="56"/>
      <c r="C274" s="56"/>
      <c r="D274" s="56"/>
      <c r="E274" s="56"/>
      <c r="F274" s="56"/>
      <c r="G274" s="56"/>
      <c r="H274" s="56"/>
      <c r="I274" s="56"/>
      <c r="J274" s="58">
        <v>3.5791E-3</v>
      </c>
      <c r="K274" s="60">
        <v>33756</v>
      </c>
      <c r="L274" s="61">
        <f t="shared" si="13"/>
        <v>95.670282699936635</v>
      </c>
      <c r="M274" s="61">
        <f t="shared" si="14"/>
        <v>87.760592489350117</v>
      </c>
      <c r="N274" s="61">
        <f t="shared" si="15"/>
        <v>91.715437594643376</v>
      </c>
      <c r="O274" s="61">
        <f>O277/(1+I38)</f>
        <v>72.691124986474691</v>
      </c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</row>
    <row r="275" spans="1:58">
      <c r="A275" s="56"/>
      <c r="B275" s="56"/>
      <c r="C275" s="56"/>
      <c r="D275" s="56"/>
      <c r="E275" s="56"/>
      <c r="F275" s="56"/>
      <c r="G275" s="56"/>
      <c r="H275" s="56"/>
      <c r="I275" s="56"/>
      <c r="J275" s="58">
        <v>2.1397999999999899E-3</v>
      </c>
      <c r="K275" s="60">
        <v>33786</v>
      </c>
      <c r="L275" s="61">
        <f t="shared" si="13"/>
        <v>95.713722557027339</v>
      </c>
      <c r="M275" s="61">
        <f t="shared" si="14"/>
        <v>87.874754210470499</v>
      </c>
      <c r="N275" s="61">
        <f t="shared" si="15"/>
        <v>91.794238383748919</v>
      </c>
      <c r="O275" s="61">
        <f>2/3*O274+1/3*O277</f>
        <v>72.612901993309251</v>
      </c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</row>
    <row r="276" spans="1:58">
      <c r="A276" s="56"/>
      <c r="B276" s="56"/>
      <c r="C276" s="56"/>
      <c r="D276" s="56"/>
      <c r="E276" s="56"/>
      <c r="F276" s="56"/>
      <c r="G276" s="56"/>
      <c r="H276" s="56"/>
      <c r="I276" s="56"/>
      <c r="J276" s="58">
        <v>2.8470000000000001E-3</v>
      </c>
      <c r="K276" s="60">
        <v>33817</v>
      </c>
      <c r="L276" s="61">
        <f t="shared" si="13"/>
        <v>95.82475702080734</v>
      </c>
      <c r="M276" s="61">
        <f t="shared" si="14"/>
        <v>88.051157436493895</v>
      </c>
      <c r="N276" s="61">
        <f t="shared" si="15"/>
        <v>91.937957228650617</v>
      </c>
      <c r="O276" s="61">
        <f>1/3*O274+2/3*O277</f>
        <v>72.534679000143811</v>
      </c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</row>
    <row r="277" spans="1:58">
      <c r="A277" s="56"/>
      <c r="B277" s="56"/>
      <c r="C277" s="56"/>
      <c r="D277" s="56"/>
      <c r="E277" s="56"/>
      <c r="F277" s="56"/>
      <c r="G277" s="56"/>
      <c r="H277" s="56"/>
      <c r="I277" s="56"/>
      <c r="J277" s="58">
        <v>2.8388999999999997E-3</v>
      </c>
      <c r="K277" s="60">
        <v>33848</v>
      </c>
      <c r="L277" s="61">
        <f t="shared" si="13"/>
        <v>95.93514541727312</v>
      </c>
      <c r="M277" s="61">
        <f t="shared" si="14"/>
        <v>88.227202163979356</v>
      </c>
      <c r="N277" s="61">
        <f t="shared" si="15"/>
        <v>92.081173790626238</v>
      </c>
      <c r="O277" s="61">
        <f>O280/(1+I39)</f>
        <v>72.456456006978385</v>
      </c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</row>
    <row r="278" spans="1:58">
      <c r="A278" s="56"/>
      <c r="B278" s="56"/>
      <c r="C278" s="56"/>
      <c r="D278" s="56"/>
      <c r="E278" s="56"/>
      <c r="F278" s="56"/>
      <c r="G278" s="56"/>
      <c r="H278" s="56"/>
      <c r="I278" s="56"/>
      <c r="J278" s="58">
        <v>3.5386000000000003E-3</v>
      </c>
      <c r="K278" s="60">
        <v>33878</v>
      </c>
      <c r="L278" s="61">
        <f t="shared" si="13"/>
        <v>96.112673885234187</v>
      </c>
      <c r="M278" s="61">
        <f t="shared" si="14"/>
        <v>88.465279758024082</v>
      </c>
      <c r="N278" s="61">
        <f t="shared" si="15"/>
        <v>92.288976821629134</v>
      </c>
      <c r="O278" s="61">
        <f>2/3*O277+1/3*O280</f>
        <v>70.535596428572546</v>
      </c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6"/>
    </row>
    <row r="279" spans="1:58">
      <c r="A279" s="56"/>
      <c r="B279" s="56"/>
      <c r="C279" s="56"/>
      <c r="D279" s="56"/>
      <c r="E279" s="56"/>
      <c r="F279" s="56"/>
      <c r="G279" s="56"/>
      <c r="H279" s="56"/>
      <c r="I279" s="56"/>
      <c r="J279" s="58">
        <v>1.4104E-3</v>
      </c>
      <c r="K279" s="60">
        <v>33909</v>
      </c>
      <c r="L279" s="61">
        <f t="shared" si="13"/>
        <v>96.086327955153664</v>
      </c>
      <c r="M279" s="61">
        <f t="shared" si="14"/>
        <v>88.515885603496372</v>
      </c>
      <c r="N279" s="61">
        <f t="shared" si="15"/>
        <v>92.301106779325011</v>
      </c>
      <c r="O279" s="61">
        <f>1/3*O277+2/3*O280</f>
        <v>68.614736850166736</v>
      </c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6"/>
    </row>
    <row r="280" spans="1:58">
      <c r="A280" s="56"/>
      <c r="B280" s="56"/>
      <c r="C280" s="56"/>
      <c r="D280" s="56"/>
      <c r="E280" s="56"/>
      <c r="F280" s="56"/>
      <c r="G280" s="56"/>
      <c r="H280" s="56"/>
      <c r="I280" s="56"/>
      <c r="J280" s="58">
        <v>-7.0419999999999901E-4</v>
      </c>
      <c r="K280" s="60">
        <v>33939</v>
      </c>
      <c r="L280" s="61">
        <f t="shared" si="13"/>
        <v>95.85714688249827</v>
      </c>
      <c r="M280" s="61">
        <f t="shared" si="14"/>
        <v>88.379501405186048</v>
      </c>
      <c r="N280" s="61">
        <f t="shared" si="15"/>
        <v>92.118324143842159</v>
      </c>
      <c r="O280" s="61">
        <f>O283/(1+I40)</f>
        <v>66.693877271760911</v>
      </c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6"/>
    </row>
    <row r="281" spans="1:58">
      <c r="A281" s="56"/>
      <c r="B281" s="56"/>
      <c r="C281" s="56"/>
      <c r="D281" s="56"/>
      <c r="E281" s="56"/>
      <c r="F281" s="56"/>
      <c r="G281" s="56"/>
      <c r="H281" s="56"/>
      <c r="I281" s="56"/>
      <c r="J281" s="58">
        <v>4.9331000000000002E-3</v>
      </c>
      <c r="K281" s="60">
        <v>33970</v>
      </c>
      <c r="L281" s="61">
        <f t="shared" si="13"/>
        <v>96.167978948416589</v>
      </c>
      <c r="M281" s="61">
        <f t="shared" si="14"/>
        <v>88.741132009278587</v>
      </c>
      <c r="N281" s="61">
        <f t="shared" si="15"/>
        <v>92.454555478847595</v>
      </c>
      <c r="O281" s="61">
        <f>2/3*O280+1/3*O283</f>
        <v>67.273147280402199</v>
      </c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6"/>
    </row>
    <row r="282" spans="1:58">
      <c r="A282" s="56"/>
      <c r="B282" s="56"/>
      <c r="C282" s="56"/>
      <c r="D282" s="56"/>
      <c r="E282" s="56"/>
      <c r="F282" s="56"/>
      <c r="G282" s="56"/>
      <c r="H282" s="56"/>
      <c r="I282" s="56"/>
      <c r="J282" s="58">
        <v>3.5063E-3</v>
      </c>
      <c r="K282" s="60">
        <v>34001</v>
      </c>
      <c r="L282" s="61">
        <f t="shared" si="13"/>
        <v>96.342837275389741</v>
      </c>
      <c r="M282" s="61">
        <f t="shared" si="14"/>
        <v>88.977732483628898</v>
      </c>
      <c r="N282" s="61">
        <f t="shared" si="15"/>
        <v>92.660284879509319</v>
      </c>
      <c r="O282" s="61">
        <f>1/3*O280+2/3*O283</f>
        <v>67.852417289043501</v>
      </c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</row>
    <row r="283" spans="1:58">
      <c r="A283" s="56"/>
      <c r="B283" s="56"/>
      <c r="C283" s="56"/>
      <c r="D283" s="56"/>
      <c r="E283" s="56"/>
      <c r="F283" s="56"/>
      <c r="G283" s="56"/>
      <c r="H283" s="56"/>
      <c r="I283" s="56"/>
      <c r="J283" s="58">
        <v>3.4941E-3</v>
      </c>
      <c r="K283" s="60">
        <v>34029</v>
      </c>
      <c r="L283" s="61">
        <f t="shared" si="13"/>
        <v>96.516840134697347</v>
      </c>
      <c r="M283" s="61">
        <f t="shared" si="14"/>
        <v>89.213879159589737</v>
      </c>
      <c r="N283" s="61">
        <f t="shared" si="15"/>
        <v>92.865359647143549</v>
      </c>
      <c r="O283" s="61">
        <f>O286/(1+I41)</f>
        <v>68.431687297684789</v>
      </c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</row>
    <row r="284" spans="1:58">
      <c r="A284" s="56"/>
      <c r="B284" s="56"/>
      <c r="C284" s="56"/>
      <c r="D284" s="56"/>
      <c r="E284" s="56"/>
      <c r="F284" s="56"/>
      <c r="G284" s="56"/>
      <c r="H284" s="56"/>
      <c r="I284" s="56"/>
      <c r="J284" s="58">
        <v>2.7855000000000002E-3</v>
      </c>
      <c r="K284" s="60">
        <v>34060</v>
      </c>
      <c r="L284" s="61">
        <f t="shared" si="13"/>
        <v>96.622880468959963</v>
      </c>
      <c r="M284" s="61">
        <f t="shared" si="14"/>
        <v>89.387488537259429</v>
      </c>
      <c r="N284" s="61">
        <f t="shared" si="15"/>
        <v>93.005184503109689</v>
      </c>
      <c r="O284" s="61">
        <f>2/3*O283+1/3*O286</f>
        <v>69.674495920464622</v>
      </c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</row>
    <row r="285" spans="1:58">
      <c r="A285" s="56"/>
      <c r="B285" s="56"/>
      <c r="C285" s="56"/>
      <c r="D285" s="56"/>
      <c r="E285" s="56"/>
      <c r="F285" s="56"/>
      <c r="G285" s="56"/>
      <c r="H285" s="56"/>
      <c r="I285" s="56"/>
      <c r="J285" s="58">
        <v>1.3888999999999898E-3</v>
      </c>
      <c r="K285" s="60">
        <v>34090</v>
      </c>
      <c r="L285" s="61">
        <f t="shared" si="13"/>
        <v>96.594320786117265</v>
      </c>
      <c r="M285" s="61">
        <f t="shared" si="14"/>
        <v>89.436701702690883</v>
      </c>
      <c r="N285" s="61">
        <f t="shared" si="15"/>
        <v>93.015511244404081</v>
      </c>
      <c r="O285" s="61">
        <f>1/3*O283+2/3*O286</f>
        <v>70.917304543244455</v>
      </c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</row>
    <row r="286" spans="1:58">
      <c r="A286" s="56"/>
      <c r="B286" s="56"/>
      <c r="C286" s="56"/>
      <c r="D286" s="56"/>
      <c r="E286" s="56"/>
      <c r="F286" s="56"/>
      <c r="G286" s="56"/>
      <c r="H286" s="56"/>
      <c r="I286" s="56"/>
      <c r="J286" s="58">
        <v>1.3869999999999898E-3</v>
      </c>
      <c r="K286" s="60">
        <v>34121</v>
      </c>
      <c r="L286" s="61">
        <f t="shared" si="13"/>
        <v>96.565586324426448</v>
      </c>
      <c r="M286" s="61">
        <f t="shared" si="14"/>
        <v>89.485772175445121</v>
      </c>
      <c r="N286" s="61">
        <f t="shared" si="15"/>
        <v>93.025679249935791</v>
      </c>
      <c r="O286" s="61">
        <f>O289/(1+I42)</f>
        <v>72.160113166024303</v>
      </c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</row>
    <row r="287" spans="1:58">
      <c r="A287" s="56"/>
      <c r="B287" s="56"/>
      <c r="C287" s="56"/>
      <c r="D287" s="56"/>
      <c r="E287" s="56"/>
      <c r="F287" s="56"/>
      <c r="G287" s="56"/>
      <c r="H287" s="56"/>
      <c r="I287" s="56"/>
      <c r="J287" s="58">
        <v>0</v>
      </c>
      <c r="K287" s="60">
        <v>34151</v>
      </c>
      <c r="L287" s="61">
        <f t="shared" si="13"/>
        <v>96.403149242539882</v>
      </c>
      <c r="M287" s="61">
        <f t="shared" si="14"/>
        <v>89.410856713016415</v>
      </c>
      <c r="N287" s="61">
        <f t="shared" si="15"/>
        <v>92.907002977778149</v>
      </c>
      <c r="O287" s="61">
        <f>2/3*O286+1/3*O289</f>
        <v>72.798731930560962</v>
      </c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</row>
    <row r="288" spans="1:58">
      <c r="A288" s="56"/>
      <c r="B288" s="56"/>
      <c r="C288" s="56"/>
      <c r="D288" s="56"/>
      <c r="E288" s="56"/>
      <c r="F288" s="56"/>
      <c r="G288" s="56"/>
      <c r="H288" s="56"/>
      <c r="I288" s="56"/>
      <c r="J288" s="58">
        <v>2.7700999999999997E-3</v>
      </c>
      <c r="K288" s="60">
        <v>34182</v>
      </c>
      <c r="L288" s="61">
        <f t="shared" si="13"/>
        <v>96.507582556645687</v>
      </c>
      <c r="M288" s="61">
        <f t="shared" si="14"/>
        <v>89.583473632708774</v>
      </c>
      <c r="N288" s="61">
        <f t="shared" si="15"/>
        <v>93.045528094677223</v>
      </c>
      <c r="O288" s="61">
        <f>1/3*O286+2/3*O289</f>
        <v>73.437350695097621</v>
      </c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</row>
    <row r="289" spans="1:58">
      <c r="A289" s="56"/>
      <c r="B289" s="56"/>
      <c r="C289" s="56"/>
      <c r="D289" s="56"/>
      <c r="E289" s="56"/>
      <c r="F289" s="56"/>
      <c r="G289" s="56"/>
      <c r="H289" s="56"/>
      <c r="I289" s="56"/>
      <c r="J289" s="58">
        <v>2.0717999999999999E-3</v>
      </c>
      <c r="K289" s="60">
        <v>34213</v>
      </c>
      <c r="L289" s="61">
        <f t="shared" si="13"/>
        <v>96.544851119906511</v>
      </c>
      <c r="M289" s="61">
        <f t="shared" si="14"/>
        <v>89.693920038189603</v>
      </c>
      <c r="N289" s="61">
        <f t="shared" si="15"/>
        <v>93.119385579048057</v>
      </c>
      <c r="O289" s="61">
        <f>O292/(1+I43)</f>
        <v>74.07596945963428</v>
      </c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</row>
    <row r="290" spans="1:58">
      <c r="A290" s="56"/>
      <c r="B290" s="56"/>
      <c r="C290" s="56"/>
      <c r="D290" s="56"/>
      <c r="E290" s="56"/>
      <c r="F290" s="56"/>
      <c r="G290" s="56"/>
      <c r="H290" s="56"/>
      <c r="I290" s="56"/>
      <c r="J290" s="58">
        <v>4.1350999999999897E-3</v>
      </c>
      <c r="K290" s="60">
        <v>34243</v>
      </c>
      <c r="L290" s="61">
        <f t="shared" si="13"/>
        <v>96.780999982108938</v>
      </c>
      <c r="M290" s="61">
        <f t="shared" si="14"/>
        <v>89.989413144335302</v>
      </c>
      <c r="N290" s="61">
        <f t="shared" si="15"/>
        <v>93.385206563222113</v>
      </c>
      <c r="O290" s="61">
        <f>2/3*O289+1/3*O292</f>
        <v>73.598524602547883</v>
      </c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</row>
    <row r="291" spans="1:58">
      <c r="A291" s="56"/>
      <c r="B291" s="56"/>
      <c r="C291" s="56"/>
      <c r="D291" s="56"/>
      <c r="E291" s="56"/>
      <c r="F291" s="56"/>
      <c r="G291" s="56"/>
      <c r="H291" s="56"/>
      <c r="I291" s="56"/>
      <c r="J291" s="58">
        <v>6.8629999999999993E-4</v>
      </c>
      <c r="K291" s="60">
        <v>34274</v>
      </c>
      <c r="L291" s="61">
        <f t="shared" si="13"/>
        <v>96.684509614775507</v>
      </c>
      <c r="M291" s="61">
        <f t="shared" si="14"/>
        <v>89.97578407548005</v>
      </c>
      <c r="N291" s="61">
        <f t="shared" si="15"/>
        <v>93.330146845127786</v>
      </c>
      <c r="O291" s="61">
        <f>1/3*O289+2/3*O292</f>
        <v>73.121079745461486</v>
      </c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</row>
    <row r="292" spans="1:58">
      <c r="A292" s="56"/>
      <c r="B292" s="56"/>
      <c r="C292" s="56"/>
      <c r="D292" s="56"/>
      <c r="E292" s="56"/>
      <c r="F292" s="56"/>
      <c r="G292" s="56"/>
      <c r="H292" s="56"/>
      <c r="I292" s="56"/>
      <c r="J292" s="58">
        <v>0</v>
      </c>
      <c r="K292" s="60">
        <v>34304</v>
      </c>
      <c r="L292" s="61">
        <f t="shared" si="13"/>
        <v>96.52187248696174</v>
      </c>
      <c r="M292" s="61">
        <f t="shared" si="14"/>
        <v>89.900458386182933</v>
      </c>
      <c r="N292" s="61">
        <f t="shared" si="15"/>
        <v>93.211165436572344</v>
      </c>
      <c r="O292" s="61">
        <f>O295/(1+I44)</f>
        <v>72.643634888375104</v>
      </c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</row>
    <row r="293" spans="1:58">
      <c r="A293" s="56"/>
      <c r="B293" s="56"/>
      <c r="C293" s="56"/>
      <c r="D293" s="56"/>
      <c r="E293" s="56"/>
      <c r="F293" s="56"/>
      <c r="G293" s="56"/>
      <c r="H293" s="56"/>
      <c r="I293" s="56"/>
      <c r="J293" s="58">
        <v>2.7434999999999899E-3</v>
      </c>
      <c r="K293" s="60">
        <v>34335</v>
      </c>
      <c r="L293" s="61">
        <f t="shared" si="13"/>
        <v>96.623871250752671</v>
      </c>
      <c r="M293" s="61">
        <f t="shared" si="14"/>
        <v>90.071631182409106</v>
      </c>
      <c r="N293" s="61">
        <f t="shared" si="15"/>
        <v>93.347751216580889</v>
      </c>
      <c r="O293" s="61">
        <f>2/3*O292+1/3*O295</f>
        <v>72.584963560910722</v>
      </c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</row>
    <row r="294" spans="1:58">
      <c r="A294" s="56"/>
      <c r="B294" s="56"/>
      <c r="C294" s="56"/>
      <c r="D294" s="56"/>
      <c r="E294" s="56"/>
      <c r="F294" s="56"/>
      <c r="G294" s="56"/>
      <c r="H294" s="56"/>
      <c r="I294" s="56"/>
      <c r="J294" s="58">
        <v>3.41997E-3</v>
      </c>
      <c r="K294" s="60">
        <v>34366</v>
      </c>
      <c r="L294" s="61">
        <f t="shared" si="13"/>
        <v>96.791231001019824</v>
      </c>
      <c r="M294" s="61">
        <f t="shared" si="14"/>
        <v>90.304009642559492</v>
      </c>
      <c r="N294" s="61">
        <f t="shared" si="15"/>
        <v>93.547620321789651</v>
      </c>
      <c r="O294" s="61">
        <f>1/3*O292+2/3*O295</f>
        <v>72.526292233446355</v>
      </c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</row>
    <row r="295" spans="1:58">
      <c r="A295" s="56"/>
      <c r="B295" s="56"/>
      <c r="C295" s="56"/>
      <c r="D295" s="56"/>
      <c r="E295" s="56"/>
      <c r="F295" s="56"/>
      <c r="G295" s="56"/>
      <c r="H295" s="56"/>
      <c r="I295" s="56"/>
      <c r="J295" s="58">
        <v>3.4083199999999903E-3</v>
      </c>
      <c r="K295" s="60">
        <v>34394</v>
      </c>
      <c r="L295" s="61">
        <f t="shared" si="13"/>
        <v>96.957754909827287</v>
      </c>
      <c r="M295" s="61">
        <f t="shared" si="14"/>
        <v>90.535936461792076</v>
      </c>
      <c r="N295" s="61">
        <f t="shared" si="15"/>
        <v>93.746845685809689</v>
      </c>
      <c r="O295" s="61">
        <f>O298/(1+I45)</f>
        <v>72.467620905981988</v>
      </c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</row>
    <row r="296" spans="1:58">
      <c r="A296" s="56"/>
      <c r="B296" s="56"/>
      <c r="C296" s="56"/>
      <c r="D296" s="56"/>
      <c r="E296" s="56"/>
      <c r="F296" s="56"/>
      <c r="G296" s="56"/>
      <c r="H296" s="56"/>
      <c r="I296" s="56"/>
      <c r="J296" s="58">
        <v>1.3586999999999898E-3</v>
      </c>
      <c r="K296" s="60">
        <v>34425</v>
      </c>
      <c r="L296" s="61">
        <f t="shared" si="13"/>
        <v>96.926173046496274</v>
      </c>
      <c r="M296" s="61">
        <f t="shared" si="14"/>
        <v>90.583050020297918</v>
      </c>
      <c r="N296" s="61">
        <f t="shared" si="15"/>
        <v>93.754611533397096</v>
      </c>
      <c r="O296" s="61">
        <f>2/3*O295+1/3*O298</f>
        <v>72.500478437348875</v>
      </c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</row>
    <row r="297" spans="1:58">
      <c r="A297" s="56"/>
      <c r="B297" s="56"/>
      <c r="C297" s="56"/>
      <c r="D297" s="56"/>
      <c r="E297" s="56"/>
      <c r="F297" s="56"/>
      <c r="G297" s="56"/>
      <c r="H297" s="56"/>
      <c r="I297" s="56"/>
      <c r="J297" s="58">
        <v>6.7843000000000005E-4</v>
      </c>
      <c r="K297" s="60">
        <v>34455</v>
      </c>
      <c r="L297" s="61">
        <f t="shared" si="13"/>
        <v>96.828776416223718</v>
      </c>
      <c r="M297" s="61">
        <f t="shared" si="14"/>
        <v>90.56861875221216</v>
      </c>
      <c r="N297" s="61">
        <f t="shared" si="15"/>
        <v>93.698697584217939</v>
      </c>
      <c r="O297" s="61">
        <f>1/3*O295+2/3*O298</f>
        <v>72.533335968715761</v>
      </c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</row>
    <row r="298" spans="1:58">
      <c r="A298" s="56"/>
      <c r="B298" s="56"/>
      <c r="C298" s="56"/>
      <c r="D298" s="56"/>
      <c r="E298" s="56"/>
      <c r="F298" s="56"/>
      <c r="G298" s="56"/>
      <c r="H298" s="56"/>
      <c r="I298" s="56"/>
      <c r="J298" s="58">
        <v>3.3898305099999896E-3</v>
      </c>
      <c r="K298" s="60">
        <v>34486</v>
      </c>
      <c r="L298" s="61">
        <f t="shared" si="13"/>
        <v>96.993577616693031</v>
      </c>
      <c r="M298" s="61">
        <f t="shared" si="14"/>
        <v>90.799551998521807</v>
      </c>
      <c r="N298" s="61">
        <f t="shared" si="15"/>
        <v>93.896564807607419</v>
      </c>
      <c r="O298" s="61">
        <f>O301/(1+I46)</f>
        <v>72.566193500082662</v>
      </c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</row>
    <row r="299" spans="1:58">
      <c r="A299" s="56"/>
      <c r="B299" s="56"/>
      <c r="C299" s="56"/>
      <c r="D299" s="56"/>
      <c r="E299" s="56"/>
      <c r="F299" s="56"/>
      <c r="G299" s="56"/>
      <c r="H299" s="56"/>
      <c r="I299" s="56"/>
      <c r="J299" s="58">
        <v>2.7027000000000002E-3</v>
      </c>
      <c r="K299" s="60">
        <v>34516</v>
      </c>
      <c r="L299" s="61">
        <f t="shared" si="13"/>
        <v>97.092124170176731</v>
      </c>
      <c r="M299" s="61">
        <f t="shared" si="14"/>
        <v>90.968735171926653</v>
      </c>
      <c r="N299" s="61">
        <f t="shared" si="15"/>
        <v>94.030429671051692</v>
      </c>
      <c r="O299" s="61">
        <f>2/3*O298+1/3*O301</f>
        <v>73.061691008337021</v>
      </c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</row>
    <row r="300" spans="1:58">
      <c r="A300" s="56"/>
      <c r="B300" s="56"/>
      <c r="C300" s="56"/>
      <c r="D300" s="56"/>
      <c r="E300" s="56"/>
      <c r="F300" s="56"/>
      <c r="G300" s="56"/>
      <c r="H300" s="56"/>
      <c r="I300" s="56"/>
      <c r="J300" s="58">
        <v>4.0431299999999894E-3</v>
      </c>
      <c r="K300" s="60">
        <v>34547</v>
      </c>
      <c r="L300" s="61">
        <f t="shared" si="13"/>
        <v>97.320697121283857</v>
      </c>
      <c r="M300" s="61">
        <f t="shared" si="14"/>
        <v>91.260068716176733</v>
      </c>
      <c r="N300" s="61">
        <f t="shared" si="15"/>
        <v>94.290382918730302</v>
      </c>
      <c r="O300" s="61">
        <f>1/3*O298+2/3*O301</f>
        <v>73.557188516591395</v>
      </c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</row>
    <row r="301" spans="1:58">
      <c r="A301" s="56"/>
      <c r="B301" s="56"/>
      <c r="C301" s="56"/>
      <c r="D301" s="56"/>
      <c r="E301" s="56"/>
      <c r="F301" s="56"/>
      <c r="G301" s="56"/>
      <c r="H301" s="56"/>
      <c r="I301" s="56"/>
      <c r="J301" s="58">
        <v>2.6845599999999899E-3</v>
      </c>
      <c r="K301" s="60">
        <v>34578</v>
      </c>
      <c r="L301" s="61">
        <f t="shared" si="13"/>
        <v>97.417813604026364</v>
      </c>
      <c r="M301" s="61">
        <f t="shared" si="14"/>
        <v>91.428455880226835</v>
      </c>
      <c r="N301" s="61">
        <f t="shared" si="15"/>
        <v>94.423134742126592</v>
      </c>
      <c r="O301" s="61">
        <f>O304/(1+I47)</f>
        <v>74.052686024845755</v>
      </c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</row>
    <row r="302" spans="1:58">
      <c r="A302" s="56"/>
      <c r="B302" s="56"/>
      <c r="C302" s="56"/>
      <c r="D302" s="56"/>
      <c r="E302" s="56"/>
      <c r="F302" s="56"/>
      <c r="G302" s="56"/>
      <c r="H302" s="56"/>
      <c r="I302" s="56"/>
      <c r="J302" s="58">
        <v>6.693440000000001E-4</v>
      </c>
      <c r="K302" s="60">
        <v>34608</v>
      </c>
      <c r="L302" s="61">
        <f t="shared" si="13"/>
        <v>97.319039297561034</v>
      </c>
      <c r="M302" s="61">
        <f t="shared" si="14"/>
        <v>91.413059902540425</v>
      </c>
      <c r="N302" s="61">
        <f t="shared" si="15"/>
        <v>94.366049600050729</v>
      </c>
      <c r="O302" s="61">
        <f>2/3*O301+1/3*O304</f>
        <v>73.726856182760628</v>
      </c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</row>
    <row r="303" spans="1:58">
      <c r="A303" s="56"/>
      <c r="B303" s="56"/>
      <c r="C303" s="56"/>
      <c r="D303" s="56"/>
      <c r="E303" s="56"/>
      <c r="F303" s="56"/>
      <c r="G303" s="56"/>
      <c r="H303" s="56"/>
      <c r="I303" s="56"/>
      <c r="J303" s="58">
        <v>1.33779264E-3</v>
      </c>
      <c r="K303" s="60">
        <v>34639</v>
      </c>
      <c r="L303" s="61">
        <f t="shared" si="13"/>
        <v>97.285308492199533</v>
      </c>
      <c r="M303" s="61">
        <f t="shared" si="14"/>
        <v>91.458720297341443</v>
      </c>
      <c r="N303" s="61">
        <f t="shared" si="15"/>
        <v>94.372014394770488</v>
      </c>
      <c r="O303" s="61">
        <f>1/3*O301+2/3*O304</f>
        <v>73.4010263406755</v>
      </c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</row>
    <row r="304" spans="1:58">
      <c r="A304" s="56"/>
      <c r="B304" s="56"/>
      <c r="C304" s="56"/>
      <c r="D304" s="56"/>
      <c r="E304" s="56"/>
      <c r="F304" s="56"/>
      <c r="G304" s="56"/>
      <c r="H304" s="56"/>
      <c r="I304" s="56"/>
      <c r="J304" s="58">
        <v>0</v>
      </c>
      <c r="K304" s="60">
        <v>34669</v>
      </c>
      <c r="L304" s="61">
        <f t="shared" si="13"/>
        <v>97.121660735028414</v>
      </c>
      <c r="M304" s="61">
        <f t="shared" si="14"/>
        <v>91.382153127414369</v>
      </c>
      <c r="N304" s="61">
        <f t="shared" si="15"/>
        <v>94.251906931221384</v>
      </c>
      <c r="O304" s="61">
        <f>O307/(1+I48)</f>
        <v>73.075196498590373</v>
      </c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</row>
    <row r="305" spans="1:58">
      <c r="A305" s="56"/>
      <c r="B305" s="56"/>
      <c r="C305" s="56"/>
      <c r="D305" s="56"/>
      <c r="E305" s="56"/>
      <c r="F305" s="56"/>
      <c r="G305" s="56"/>
      <c r="H305" s="56"/>
      <c r="I305" s="56"/>
      <c r="J305" s="58">
        <v>4.0080160300000004E-3</v>
      </c>
      <c r="K305" s="60">
        <v>34700</v>
      </c>
      <c r="L305" s="61">
        <f t="shared" si="13"/>
        <v>97.346898630287555</v>
      </c>
      <c r="M305" s="61">
        <f t="shared" si="14"/>
        <v>91.671604566849595</v>
      </c>
      <c r="N305" s="61">
        <f t="shared" si="15"/>
        <v>94.509251598568568</v>
      </c>
      <c r="O305" s="61">
        <f>2/3*O304+1/3*O307</f>
        <v>72.97631531697499</v>
      </c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</row>
    <row r="306" spans="1:58">
      <c r="A306" s="56"/>
      <c r="B306" s="56"/>
      <c r="C306" s="56"/>
      <c r="D306" s="56"/>
      <c r="E306" s="56"/>
      <c r="F306" s="56"/>
      <c r="G306" s="56"/>
      <c r="H306" s="56"/>
      <c r="I306" s="56"/>
      <c r="J306" s="58">
        <v>3.9920159700000003E-3</v>
      </c>
      <c r="K306" s="60">
        <v>34731</v>
      </c>
      <c r="L306" s="61">
        <f t="shared" si="13"/>
        <v>97.571103945639919</v>
      </c>
      <c r="M306" s="61">
        <f t="shared" si="14"/>
        <v>91.960507315628604</v>
      </c>
      <c r="N306" s="61">
        <f t="shared" si="15"/>
        <v>94.765805630634262</v>
      </c>
      <c r="O306" s="61">
        <f>1/3*O304+2/3*O307</f>
        <v>72.877434135359607</v>
      </c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</row>
    <row r="307" spans="1:58">
      <c r="A307" s="56"/>
      <c r="B307" s="56"/>
      <c r="C307" s="56"/>
      <c r="D307" s="56"/>
      <c r="E307" s="56"/>
      <c r="F307" s="56"/>
      <c r="G307" s="56"/>
      <c r="H307" s="56"/>
      <c r="I307" s="56"/>
      <c r="J307" s="58">
        <v>3.3134526199999899E-3</v>
      </c>
      <c r="K307" s="60">
        <v>34759</v>
      </c>
      <c r="L307" s="61">
        <f t="shared" si="13"/>
        <v>97.72972883775239</v>
      </c>
      <c r="M307" s="61">
        <f t="shared" si="14"/>
        <v>92.187971751251567</v>
      </c>
      <c r="N307" s="61">
        <f t="shared" si="15"/>
        <v>94.958850294501985</v>
      </c>
      <c r="O307" s="61">
        <f>O310/(1+I49)</f>
        <v>72.778552953744224</v>
      </c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</row>
    <row r="308" spans="1:58">
      <c r="A308" s="56"/>
      <c r="B308" s="56"/>
      <c r="C308" s="56"/>
      <c r="D308" s="56"/>
      <c r="E308" s="56"/>
      <c r="F308" s="56"/>
      <c r="G308" s="56"/>
      <c r="H308" s="56"/>
      <c r="I308" s="56"/>
      <c r="J308" s="58">
        <v>3.3025099099999898E-3</v>
      </c>
      <c r="K308" s="60">
        <v>34790</v>
      </c>
      <c r="L308" s="61">
        <f t="shared" si="13"/>
        <v>97.8875439829702</v>
      </c>
      <c r="M308" s="61">
        <f t="shared" si="14"/>
        <v>92.414990878747417</v>
      </c>
      <c r="N308" s="61">
        <f t="shared" si="15"/>
        <v>95.151267430858809</v>
      </c>
      <c r="O308" s="61">
        <f>2/3*O307+1/3*O310</f>
        <v>73.405485092393377</v>
      </c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</row>
    <row r="309" spans="1:58">
      <c r="A309" s="56"/>
      <c r="B309" s="56"/>
      <c r="C309" s="56"/>
      <c r="D309" s="56"/>
      <c r="E309" s="56"/>
      <c r="F309" s="56"/>
      <c r="G309" s="56"/>
      <c r="H309" s="56"/>
      <c r="I309" s="56"/>
      <c r="J309" s="58">
        <v>1.97498354E-3</v>
      </c>
      <c r="K309" s="60">
        <v>34820</v>
      </c>
      <c r="L309" s="61">
        <f t="shared" si="13"/>
        <v>97.915884265614835</v>
      </c>
      <c r="M309" s="61">
        <f t="shared" si="14"/>
        <v>92.519988426566073</v>
      </c>
      <c r="N309" s="61">
        <f t="shared" si="15"/>
        <v>95.217936346090454</v>
      </c>
      <c r="O309" s="61">
        <f>1/3*O307+2/3*O310</f>
        <v>74.03241723104253</v>
      </c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</row>
    <row r="310" spans="1:58">
      <c r="A310" s="56"/>
      <c r="B310" s="56"/>
      <c r="C310" s="56"/>
      <c r="D310" s="56"/>
      <c r="E310" s="56"/>
      <c r="F310" s="56"/>
      <c r="G310" s="56"/>
      <c r="H310" s="56"/>
      <c r="I310" s="56"/>
      <c r="J310" s="58">
        <v>1.9710906699999999E-3</v>
      </c>
      <c r="K310" s="60">
        <v>34851</v>
      </c>
      <c r="L310" s="61">
        <f t="shared" si="13"/>
        <v>97.943852220683908</v>
      </c>
      <c r="M310" s="61">
        <f t="shared" si="14"/>
        <v>92.624745400876847</v>
      </c>
      <c r="N310" s="61">
        <f t="shared" si="15"/>
        <v>95.284298810780371</v>
      </c>
      <c r="O310" s="61">
        <f>O313/(1+I50)</f>
        <v>74.659349369691697</v>
      </c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</row>
    <row r="311" spans="1:58">
      <c r="A311" s="56"/>
      <c r="B311" s="56"/>
      <c r="C311" s="56"/>
      <c r="D311" s="56"/>
      <c r="E311" s="56"/>
      <c r="F311" s="56"/>
      <c r="G311" s="56"/>
      <c r="H311" s="56"/>
      <c r="I311" s="56"/>
      <c r="J311" s="58">
        <v>0</v>
      </c>
      <c r="K311" s="60">
        <v>34881</v>
      </c>
      <c r="L311" s="61">
        <f t="shared" si="13"/>
        <v>97.779096699084263</v>
      </c>
      <c r="M311" s="61">
        <f t="shared" si="14"/>
        <v>92.547202061132921</v>
      </c>
      <c r="N311" s="61">
        <f t="shared" si="15"/>
        <v>95.163149380108592</v>
      </c>
      <c r="O311" s="61">
        <f>2/3*O310+1/3*O313</f>
        <v>74.938741858857412</v>
      </c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</row>
    <row r="312" spans="1:58">
      <c r="A312" s="56"/>
      <c r="B312" s="56"/>
      <c r="C312" s="56"/>
      <c r="D312" s="56"/>
      <c r="E312" s="56"/>
      <c r="F312" s="56"/>
      <c r="G312" s="56"/>
      <c r="H312" s="56"/>
      <c r="I312" s="56"/>
      <c r="J312" s="58">
        <v>2.62295082E-3</v>
      </c>
      <c r="K312" s="60">
        <v>34912</v>
      </c>
      <c r="L312" s="61">
        <f t="shared" si="13"/>
        <v>97.870656662924091</v>
      </c>
      <c r="M312" s="61">
        <f t="shared" si="14"/>
        <v>92.712267176361252</v>
      </c>
      <c r="N312" s="61">
        <f t="shared" si="15"/>
        <v>95.291461919642671</v>
      </c>
      <c r="O312" s="61">
        <f>1/3*O310+2/3*O313</f>
        <v>75.218134348023142</v>
      </c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</row>
    <row r="313" spans="1:58">
      <c r="A313" s="56"/>
      <c r="B313" s="56"/>
      <c r="C313" s="56"/>
      <c r="D313" s="56"/>
      <c r="E313" s="56"/>
      <c r="F313" s="56"/>
      <c r="G313" s="56"/>
      <c r="H313" s="56"/>
      <c r="I313" s="56"/>
      <c r="J313" s="58">
        <v>1.9620667099999999E-3</v>
      </c>
      <c r="K313" s="60">
        <v>34943</v>
      </c>
      <c r="L313" s="61">
        <f t="shared" si="13"/>
        <v>97.897730004266947</v>
      </c>
      <c r="M313" s="61">
        <f t="shared" si="14"/>
        <v>92.816405929435248</v>
      </c>
      <c r="N313" s="61">
        <f t="shared" si="15"/>
        <v>95.357067966851105</v>
      </c>
      <c r="O313" s="61">
        <f>O316/(1+I51)</f>
        <v>75.497526837188872</v>
      </c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</row>
    <row r="314" spans="1:58">
      <c r="A314" s="56"/>
      <c r="B314" s="56"/>
      <c r="C314" s="56"/>
      <c r="D314" s="56"/>
      <c r="E314" s="56"/>
      <c r="F314" s="56"/>
      <c r="G314" s="56"/>
      <c r="H314" s="56"/>
      <c r="I314" s="56"/>
      <c r="J314" s="58">
        <v>3.2637075700000001E-3</v>
      </c>
      <c r="K314" s="60">
        <v>34973</v>
      </c>
      <c r="L314" s="61">
        <f t="shared" si="13"/>
        <v>98.052024168679807</v>
      </c>
      <c r="M314" s="61">
        <f t="shared" si="14"/>
        <v>93.041374140028879</v>
      </c>
      <c r="N314" s="61">
        <f t="shared" si="15"/>
        <v>95.546699154354343</v>
      </c>
      <c r="O314" s="61">
        <f>2/3*O313+1/3*O316</f>
        <v>75.49255818402105</v>
      </c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6"/>
    </row>
    <row r="315" spans="1:58">
      <c r="A315" s="56"/>
      <c r="B315" s="56"/>
      <c r="C315" s="56"/>
      <c r="D315" s="56"/>
      <c r="E315" s="56"/>
      <c r="F315" s="56"/>
      <c r="G315" s="56"/>
      <c r="H315" s="56"/>
      <c r="I315" s="56"/>
      <c r="J315" s="58">
        <v>-6.5061808999999904E-4</v>
      </c>
      <c r="K315" s="60">
        <v>35004</v>
      </c>
      <c r="L315" s="61">
        <f t="shared" si="13"/>
        <v>97.823399577067832</v>
      </c>
      <c r="M315" s="61">
        <f t="shared" si="14"/>
        <v>92.90299828503349</v>
      </c>
      <c r="N315" s="61">
        <f t="shared" si="15"/>
        <v>95.363198931050661</v>
      </c>
      <c r="O315" s="61">
        <f>1/3*O313+2/3*O316</f>
        <v>75.487589530853228</v>
      </c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</row>
    <row r="316" spans="1:58">
      <c r="A316" s="56"/>
      <c r="B316" s="56"/>
      <c r="C316" s="56"/>
      <c r="D316" s="56"/>
      <c r="E316" s="56"/>
      <c r="F316" s="56"/>
      <c r="G316" s="56"/>
      <c r="H316" s="56"/>
      <c r="I316" s="56"/>
      <c r="J316" s="58">
        <v>-6.5104167000000002E-4</v>
      </c>
      <c r="K316" s="60">
        <v>35034</v>
      </c>
      <c r="L316" s="61">
        <f t="shared" si="13"/>
        <v>97.595266695356685</v>
      </c>
      <c r="M316" s="61">
        <f t="shared" si="14"/>
        <v>92.764788910726963</v>
      </c>
      <c r="N316" s="61">
        <f t="shared" si="15"/>
        <v>95.180027803041824</v>
      </c>
      <c r="O316" s="61">
        <f>O319/(1+I52)</f>
        <v>75.482620877685406</v>
      </c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</row>
    <row r="317" spans="1:58">
      <c r="A317" s="56"/>
      <c r="B317" s="56"/>
      <c r="C317" s="56"/>
      <c r="D317" s="56"/>
      <c r="E317" s="56"/>
      <c r="F317" s="56"/>
      <c r="G317" s="56"/>
      <c r="H317" s="56"/>
      <c r="I317" s="56"/>
      <c r="J317" s="58">
        <v>5.8631921799999894E-3</v>
      </c>
      <c r="K317" s="60">
        <v>35065</v>
      </c>
      <c r="L317" s="61">
        <f t="shared" si="13"/>
        <v>98.002354793513035</v>
      </c>
      <c r="M317" s="61">
        <f t="shared" si="14"/>
        <v>93.230570775736822</v>
      </c>
      <c r="N317" s="61">
        <f t="shared" si="15"/>
        <v>95.616462784624929</v>
      </c>
      <c r="O317" s="61">
        <f>2/3*O316+1/3*O319</f>
        <v>75.37627953659053</v>
      </c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6"/>
    </row>
    <row r="318" spans="1:58">
      <c r="A318" s="56"/>
      <c r="B318" s="56"/>
      <c r="C318" s="56"/>
      <c r="D318" s="56"/>
      <c r="E318" s="56"/>
      <c r="F318" s="56"/>
      <c r="G318" s="56"/>
      <c r="H318" s="56"/>
      <c r="I318" s="56"/>
      <c r="J318" s="58">
        <v>3.2383419699999901E-3</v>
      </c>
      <c r="K318" s="60">
        <v>35096</v>
      </c>
      <c r="L318" s="61">
        <f t="shared" si="13"/>
        <v>98.154332147528308</v>
      </c>
      <c r="M318" s="61">
        <f t="shared" si="14"/>
        <v>93.45417996865109</v>
      </c>
      <c r="N318" s="61">
        <f t="shared" si="15"/>
        <v>95.804256058089692</v>
      </c>
      <c r="O318" s="61">
        <f>1/3*O316+2/3*O319</f>
        <v>75.269938195495655</v>
      </c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</row>
    <row r="319" spans="1:58">
      <c r="A319" s="56"/>
      <c r="B319" s="56"/>
      <c r="C319" s="56"/>
      <c r="D319" s="56"/>
      <c r="E319" s="56"/>
      <c r="F319" s="56"/>
      <c r="G319" s="56"/>
      <c r="H319" s="56"/>
      <c r="I319" s="56"/>
      <c r="J319" s="58">
        <v>5.1646223000000003E-3</v>
      </c>
      <c r="K319" s="60">
        <v>35125</v>
      </c>
      <c r="L319" s="61">
        <f t="shared" si="13"/>
        <v>98.495299892725114</v>
      </c>
      <c r="M319" s="61">
        <f t="shared" si="14"/>
        <v>93.858193718668531</v>
      </c>
      <c r="N319" s="61">
        <f t="shared" si="15"/>
        <v>96.176746805696823</v>
      </c>
      <c r="O319" s="61">
        <f>O322/(1+I53)</f>
        <v>75.16359685440078</v>
      </c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</row>
    <row r="320" spans="1:58">
      <c r="A320" s="56"/>
      <c r="B320" s="56"/>
      <c r="C320" s="56"/>
      <c r="D320" s="56"/>
      <c r="E320" s="56"/>
      <c r="F320" s="56"/>
      <c r="G320" s="56"/>
      <c r="H320" s="56"/>
      <c r="I320" s="56"/>
      <c r="J320" s="58">
        <v>3.8535645499999899E-3</v>
      </c>
      <c r="K320" s="60">
        <v>35156</v>
      </c>
      <c r="L320" s="61">
        <f t="shared" si="13"/>
        <v>98.708536282882619</v>
      </c>
      <c r="M320" s="61">
        <f t="shared" si="14"/>
        <v>94.141003574446884</v>
      </c>
      <c r="N320" s="61">
        <f t="shared" si="15"/>
        <v>96.424769928664745</v>
      </c>
      <c r="O320" s="61">
        <f>2/3*O319+1/3*O322</f>
        <v>75.752579767690477</v>
      </c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</row>
    <row r="321" spans="1:58">
      <c r="A321" s="56"/>
      <c r="B321" s="56"/>
      <c r="C321" s="56"/>
      <c r="D321" s="56"/>
      <c r="E321" s="56"/>
      <c r="F321" s="56"/>
      <c r="G321" s="56"/>
      <c r="H321" s="56"/>
      <c r="I321" s="56"/>
      <c r="J321" s="58">
        <v>1.9193858000000001E-3</v>
      </c>
      <c r="K321" s="60">
        <v>35186</v>
      </c>
      <c r="L321" s="61">
        <f t="shared" si="13"/>
        <v>98.731635518233517</v>
      </c>
      <c r="M321" s="61">
        <f t="shared" si="14"/>
        <v>94.242732491138611</v>
      </c>
      <c r="N321" s="61">
        <f t="shared" si="15"/>
        <v>96.487184004686071</v>
      </c>
      <c r="O321" s="61">
        <f>1/3*O319+2/3*O322</f>
        <v>76.341562680980175</v>
      </c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</row>
    <row r="322" spans="1:58">
      <c r="A322" s="56"/>
      <c r="B322" s="56"/>
      <c r="C322" s="56"/>
      <c r="D322" s="56"/>
      <c r="E322" s="56"/>
      <c r="F322" s="56"/>
      <c r="G322" s="56"/>
      <c r="H322" s="56"/>
      <c r="I322" s="56"/>
      <c r="J322" s="58">
        <v>6.3856959999999898E-4</v>
      </c>
      <c r="K322" s="60">
        <v>35217</v>
      </c>
      <c r="L322" s="61">
        <f t="shared" si="13"/>
        <v>98.628495799750098</v>
      </c>
      <c r="M322" s="61">
        <f t="shared" si="14"/>
        <v>94.223964771436243</v>
      </c>
      <c r="N322" s="61">
        <f t="shared" si="15"/>
        <v>96.426230285593164</v>
      </c>
      <c r="O322" s="61">
        <f>O325/(1+I54)</f>
        <v>76.930545594269873</v>
      </c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</row>
    <row r="323" spans="1:58">
      <c r="A323" s="56"/>
      <c r="B323" s="56"/>
      <c r="C323" s="56"/>
      <c r="D323" s="56"/>
      <c r="E323" s="56"/>
      <c r="F323" s="56"/>
      <c r="G323" s="56"/>
      <c r="H323" s="56"/>
      <c r="I323" s="56"/>
      <c r="J323" s="58">
        <v>1.9144863000000001E-3</v>
      </c>
      <c r="K323" s="60">
        <v>35247</v>
      </c>
      <c r="L323" s="61">
        <f t="shared" si="13"/>
        <v>98.651093887009125</v>
      </c>
      <c r="M323" s="61">
        <f t="shared" si="14"/>
        <v>94.325322072295862</v>
      </c>
      <c r="N323" s="61">
        <f t="shared" si="15"/>
        <v>96.488207979652486</v>
      </c>
      <c r="O323" s="61">
        <f>2/3*O322+1/3*O325</f>
        <v>77.130343903046992</v>
      </c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</row>
    <row r="324" spans="1:58">
      <c r="A324" s="56"/>
      <c r="B324" s="56"/>
      <c r="C324" s="56"/>
      <c r="D324" s="56"/>
      <c r="E324" s="56"/>
      <c r="F324" s="56"/>
      <c r="G324" s="56"/>
      <c r="H324" s="56"/>
      <c r="I324" s="56"/>
      <c r="J324" s="58">
        <v>1.9108280299999999E-3</v>
      </c>
      <c r="K324" s="60">
        <v>35278</v>
      </c>
      <c r="L324" s="61">
        <f t="shared" ref="L324:L375" si="16">L325/(1+J325)/(1+$B$6)^(1/12)</f>
        <v>98.673336866751796</v>
      </c>
      <c r="M324" s="61">
        <f t="shared" ref="M324:M375" si="17">M325/(1+J325)/(1+$B$5)^(1/12)</f>
        <v>94.426443625216734</v>
      </c>
      <c r="N324" s="61">
        <f t="shared" ref="N324:N387" si="18">AVERAGE(L324:M324)</f>
        <v>96.549890245984272</v>
      </c>
      <c r="O324" s="61">
        <f>1/3*O322+2/3*O325</f>
        <v>77.330142211824096</v>
      </c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</row>
    <row r="325" spans="1:58">
      <c r="A325" s="56"/>
      <c r="B325" s="56"/>
      <c r="C325" s="56"/>
      <c r="D325" s="56"/>
      <c r="E325" s="56"/>
      <c r="F325" s="56"/>
      <c r="G325" s="56"/>
      <c r="H325" s="56"/>
      <c r="I325" s="56"/>
      <c r="J325" s="58">
        <v>3.17863954E-3</v>
      </c>
      <c r="K325" s="60">
        <v>35309</v>
      </c>
      <c r="L325" s="61">
        <f t="shared" si="16"/>
        <v>98.820473619180859</v>
      </c>
      <c r="M325" s="61">
        <f t="shared" si="17"/>
        <v>94.647288295042131</v>
      </c>
      <c r="N325" s="61">
        <f t="shared" si="18"/>
        <v>96.733880957111495</v>
      </c>
      <c r="O325" s="61">
        <f>O328/(1+I55)</f>
        <v>77.529940520601215</v>
      </c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</row>
    <row r="326" spans="1:58">
      <c r="A326" s="56"/>
      <c r="B326" s="56"/>
      <c r="C326" s="56"/>
      <c r="D326" s="56"/>
      <c r="E326" s="56"/>
      <c r="F326" s="56"/>
      <c r="G326" s="56"/>
      <c r="H326" s="56"/>
      <c r="I326" s="56"/>
      <c r="J326" s="58">
        <v>3.1685678099999896E-3</v>
      </c>
      <c r="K326" s="60">
        <v>35339</v>
      </c>
      <c r="L326" s="61">
        <f t="shared" si="16"/>
        <v>98.966836155683652</v>
      </c>
      <c r="M326" s="61">
        <f t="shared" si="17"/>
        <v>94.867697012739683</v>
      </c>
      <c r="N326" s="61">
        <f t="shared" si="18"/>
        <v>96.91726658421166</v>
      </c>
      <c r="O326" s="61">
        <f>2/3*O325+1/3*O328</f>
        <v>78.423514233472403</v>
      </c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6"/>
    </row>
    <row r="327" spans="1:58">
      <c r="A327" s="56"/>
      <c r="B327" s="56"/>
      <c r="C327" s="56"/>
      <c r="D327" s="56"/>
      <c r="E327" s="56"/>
      <c r="F327" s="56"/>
      <c r="G327" s="56"/>
      <c r="H327" s="56"/>
      <c r="I327" s="56"/>
      <c r="J327" s="58">
        <v>1.8951358200000002E-3</v>
      </c>
      <c r="K327" s="60">
        <v>35370</v>
      </c>
      <c r="L327" s="61">
        <f t="shared" si="16"/>
        <v>98.987599930217513</v>
      </c>
      <c r="M327" s="61">
        <f t="shared" si="17"/>
        <v>94.967912581709612</v>
      </c>
      <c r="N327" s="61">
        <f t="shared" si="18"/>
        <v>96.977756255963556</v>
      </c>
      <c r="O327" s="61">
        <f>1/3*O325+2/3*O328</f>
        <v>79.317087946343605</v>
      </c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6"/>
    </row>
    <row r="328" spans="1:58">
      <c r="A328" s="56"/>
      <c r="B328" s="56"/>
      <c r="C328" s="56"/>
      <c r="D328" s="56"/>
      <c r="E328" s="56"/>
      <c r="F328" s="56"/>
      <c r="G328" s="56"/>
      <c r="H328" s="56"/>
      <c r="I328" s="56"/>
      <c r="J328" s="58">
        <v>0</v>
      </c>
      <c r="K328" s="60">
        <v>35400</v>
      </c>
      <c r="L328" s="61">
        <f t="shared" si="16"/>
        <v>98.821088676181333</v>
      </c>
      <c r="M328" s="61">
        <f t="shared" si="17"/>
        <v>94.888407595453259</v>
      </c>
      <c r="N328" s="61">
        <f t="shared" si="18"/>
        <v>96.854748135817289</v>
      </c>
      <c r="O328" s="61">
        <f>O331/(1+I56)</f>
        <v>80.210661659214807</v>
      </c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6"/>
    </row>
    <row r="329" spans="1:58">
      <c r="A329" s="56"/>
      <c r="B329" s="56"/>
      <c r="C329" s="56"/>
      <c r="D329" s="56"/>
      <c r="E329" s="56"/>
      <c r="F329" s="56"/>
      <c r="G329" s="56"/>
      <c r="H329" s="56"/>
      <c r="I329" s="56"/>
      <c r="J329" s="58">
        <v>3.1525851199999898E-3</v>
      </c>
      <c r="K329" s="60">
        <v>35431</v>
      </c>
      <c r="L329" s="61">
        <f t="shared" si="16"/>
        <v>98.965875353637458</v>
      </c>
      <c r="M329" s="61">
        <f t="shared" si="17"/>
        <v>95.107862514415984</v>
      </c>
      <c r="N329" s="61">
        <f t="shared" si="18"/>
        <v>97.036868934026728</v>
      </c>
      <c r="O329" s="61">
        <f>2/3*O328+1/3*O331</f>
        <v>80.405068133223196</v>
      </c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6"/>
    </row>
    <row r="330" spans="1:58">
      <c r="A330" s="56"/>
      <c r="B330" s="56"/>
      <c r="C330" s="56"/>
      <c r="D330" s="56"/>
      <c r="E330" s="56"/>
      <c r="F330" s="56"/>
      <c r="G330" s="56"/>
      <c r="H330" s="56"/>
      <c r="I330" s="56"/>
      <c r="J330" s="58">
        <v>3.1426775599999999E-3</v>
      </c>
      <c r="K330" s="60">
        <v>35462</v>
      </c>
      <c r="L330" s="61">
        <f t="shared" si="16"/>
        <v>99.109895302779577</v>
      </c>
      <c r="M330" s="61">
        <f t="shared" si="17"/>
        <v>95.326883483806711</v>
      </c>
      <c r="N330" s="61">
        <f t="shared" si="18"/>
        <v>97.218389393293137</v>
      </c>
      <c r="O330" s="61">
        <f>1/3*O328+2/3*O331</f>
        <v>80.599474607231585</v>
      </c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6"/>
    </row>
    <row r="331" spans="1:58">
      <c r="A331" s="56"/>
      <c r="B331" s="56"/>
      <c r="C331" s="56"/>
      <c r="D331" s="56"/>
      <c r="E331" s="56"/>
      <c r="F331" s="56"/>
      <c r="G331" s="56"/>
      <c r="H331" s="56"/>
      <c r="I331" s="56"/>
      <c r="J331" s="58">
        <v>2.5062656600000001E-3</v>
      </c>
      <c r="K331" s="60">
        <v>35490</v>
      </c>
      <c r="L331" s="61">
        <f t="shared" si="16"/>
        <v>99.19115622063417</v>
      </c>
      <c r="M331" s="61">
        <f t="shared" si="17"/>
        <v>95.485792455983216</v>
      </c>
      <c r="N331" s="61">
        <f t="shared" si="18"/>
        <v>97.338474338308686</v>
      </c>
      <c r="O331" s="61">
        <f>O334/(1+I57)</f>
        <v>80.793881081239974</v>
      </c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6"/>
    </row>
    <row r="332" spans="1:58">
      <c r="A332" s="56"/>
      <c r="B332" s="56"/>
      <c r="C332" s="56"/>
      <c r="D332" s="56"/>
      <c r="E332" s="56"/>
      <c r="F332" s="56"/>
      <c r="G332" s="56"/>
      <c r="H332" s="56"/>
      <c r="I332" s="56"/>
      <c r="J332" s="58">
        <v>1.25E-3</v>
      </c>
      <c r="K332" s="60">
        <v>35521</v>
      </c>
      <c r="L332" s="61">
        <f t="shared" si="16"/>
        <v>99.148082934094873</v>
      </c>
      <c r="M332" s="61">
        <f t="shared" si="17"/>
        <v>95.525111229811898</v>
      </c>
      <c r="N332" s="61">
        <f t="shared" si="18"/>
        <v>97.336597081953386</v>
      </c>
      <c r="O332" s="61">
        <f>2/3*O331+1/3*O334</f>
        <v>81.6943357888847</v>
      </c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6"/>
    </row>
    <row r="333" spans="1:58">
      <c r="A333" s="56"/>
      <c r="B333" s="56"/>
      <c r="C333" s="56"/>
      <c r="D333" s="56"/>
      <c r="E333" s="56"/>
      <c r="F333" s="56"/>
      <c r="G333" s="56"/>
      <c r="H333" s="56"/>
      <c r="I333" s="56"/>
      <c r="J333" s="58">
        <v>-6.24219729999999E-4</v>
      </c>
      <c r="K333" s="60">
        <v>35551</v>
      </c>
      <c r="L333" s="61">
        <f t="shared" si="16"/>
        <v>98.919515643331195</v>
      </c>
      <c r="M333" s="61">
        <f t="shared" si="17"/>
        <v>95.385561030086123</v>
      </c>
      <c r="N333" s="61">
        <f t="shared" si="18"/>
        <v>97.152538336708659</v>
      </c>
      <c r="O333" s="61">
        <f>1/3*O331+2/3*O334</f>
        <v>82.594790496529413</v>
      </c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6"/>
    </row>
    <row r="334" spans="1:58">
      <c r="A334" s="56"/>
      <c r="B334" s="56"/>
      <c r="C334" s="56"/>
      <c r="D334" s="56"/>
      <c r="E334" s="56"/>
      <c r="F334" s="56"/>
      <c r="G334" s="56"/>
      <c r="H334" s="56"/>
      <c r="I334" s="56"/>
      <c r="J334" s="58">
        <v>1.2492192400000001E-3</v>
      </c>
      <c r="K334" s="60">
        <v>35582</v>
      </c>
      <c r="L334" s="61">
        <f t="shared" si="16"/>
        <v>98.876483212932001</v>
      </c>
      <c r="M334" s="61">
        <f t="shared" si="17"/>
        <v>95.424764120118894</v>
      </c>
      <c r="N334" s="61">
        <f t="shared" si="18"/>
        <v>97.150623666525448</v>
      </c>
      <c r="O334" s="61">
        <f>O337/(1+I58)</f>
        <v>83.49524520417414</v>
      </c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6"/>
    </row>
    <row r="335" spans="1:58">
      <c r="A335" s="56"/>
      <c r="B335" s="56"/>
      <c r="C335" s="56"/>
      <c r="D335" s="56"/>
      <c r="E335" s="56"/>
      <c r="F335" s="56"/>
      <c r="G335" s="56"/>
      <c r="H335" s="56"/>
      <c r="I335" s="56"/>
      <c r="J335" s="58">
        <v>1.2476606399999999E-3</v>
      </c>
      <c r="K335" s="60">
        <v>35612</v>
      </c>
      <c r="L335" s="61">
        <f t="shared" si="16"/>
        <v>98.833315653048345</v>
      </c>
      <c r="M335" s="61">
        <f t="shared" si="17"/>
        <v>95.463834717942547</v>
      </c>
      <c r="N335" s="61">
        <f t="shared" si="18"/>
        <v>97.148575185495446</v>
      </c>
      <c r="O335" s="61">
        <f>2/3*O334+1/3*O337</f>
        <v>84.8898653694053</v>
      </c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</row>
    <row r="336" spans="1:58">
      <c r="A336" s="56"/>
      <c r="B336" s="56"/>
      <c r="C336" s="56"/>
      <c r="D336" s="56"/>
      <c r="E336" s="56"/>
      <c r="F336" s="56"/>
      <c r="G336" s="56"/>
      <c r="H336" s="56"/>
      <c r="I336" s="56"/>
      <c r="J336" s="58">
        <v>1.8691588800000001E-3</v>
      </c>
      <c r="K336" s="60">
        <v>35643</v>
      </c>
      <c r="L336" s="61">
        <f t="shared" si="16"/>
        <v>98.85148834586299</v>
      </c>
      <c r="M336" s="61">
        <f t="shared" si="17"/>
        <v>95.562202247805047</v>
      </c>
      <c r="N336" s="61">
        <f t="shared" si="18"/>
        <v>97.206845296834018</v>
      </c>
      <c r="O336" s="61">
        <f>1/3*O334+2/3*O337</f>
        <v>86.284485534636445</v>
      </c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6"/>
    </row>
    <row r="337" spans="1:58">
      <c r="A337" s="56"/>
      <c r="B337" s="56"/>
      <c r="C337" s="56"/>
      <c r="D337" s="56"/>
      <c r="E337" s="56"/>
      <c r="F337" s="56"/>
      <c r="G337" s="56"/>
      <c r="H337" s="56"/>
      <c r="I337" s="56"/>
      <c r="J337" s="58">
        <v>2.4875621900000001E-3</v>
      </c>
      <c r="K337" s="60">
        <v>35674</v>
      </c>
      <c r="L337" s="61">
        <f t="shared" si="16"/>
        <v>98.930691638199391</v>
      </c>
      <c r="M337" s="61">
        <f t="shared" si="17"/>
        <v>95.71971764557604</v>
      </c>
      <c r="N337" s="61">
        <f t="shared" si="18"/>
        <v>97.325204641887723</v>
      </c>
      <c r="O337" s="61">
        <f>O340/(1+I59)</f>
        <v>87.679105699867605</v>
      </c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6"/>
    </row>
    <row r="338" spans="1:58">
      <c r="A338" s="56"/>
      <c r="B338" s="56"/>
      <c r="C338" s="56"/>
      <c r="D338" s="56"/>
      <c r="E338" s="56"/>
      <c r="F338" s="56"/>
      <c r="G338" s="56"/>
      <c r="H338" s="56"/>
      <c r="I338" s="56"/>
      <c r="J338" s="58">
        <v>2.48138957999999E-3</v>
      </c>
      <c r="K338" s="60">
        <v>35704</v>
      </c>
      <c r="L338" s="61">
        <f t="shared" si="16"/>
        <v>99.009348757643423</v>
      </c>
      <c r="M338" s="61">
        <f t="shared" si="17"/>
        <v>95.876902330491419</v>
      </c>
      <c r="N338" s="61">
        <f t="shared" si="18"/>
        <v>97.443125544067414</v>
      </c>
      <c r="O338" s="61">
        <f>2/3*O337+1/3*O340</f>
        <v>89.204792217693168</v>
      </c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</row>
    <row r="339" spans="1:58">
      <c r="A339" s="56"/>
      <c r="B339" s="56"/>
      <c r="C339" s="56"/>
      <c r="D339" s="56"/>
      <c r="E339" s="56"/>
      <c r="F339" s="56"/>
      <c r="G339" s="56"/>
      <c r="H339" s="56"/>
      <c r="I339" s="56"/>
      <c r="J339" s="58">
        <v>-6.1881187999999901E-4</v>
      </c>
      <c r="K339" s="60">
        <v>35735</v>
      </c>
      <c r="L339" s="61">
        <f t="shared" si="16"/>
        <v>98.781635819518016</v>
      </c>
      <c r="M339" s="61">
        <f t="shared" si="17"/>
        <v>95.737356261954972</v>
      </c>
      <c r="N339" s="61">
        <f t="shared" si="18"/>
        <v>97.259496040736494</v>
      </c>
      <c r="O339" s="61">
        <f>1/3*O337+2/3*O340</f>
        <v>90.730478735518744</v>
      </c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6"/>
    </row>
    <row r="340" spans="1:58">
      <c r="A340" s="56"/>
      <c r="B340" s="56"/>
      <c r="C340" s="56"/>
      <c r="D340" s="56"/>
      <c r="E340" s="56"/>
      <c r="F340" s="56"/>
      <c r="G340" s="56"/>
      <c r="H340" s="56"/>
      <c r="I340" s="56"/>
      <c r="J340" s="58">
        <v>-1.23839E-3</v>
      </c>
      <c r="K340" s="60">
        <v>35765</v>
      </c>
      <c r="L340" s="61">
        <f t="shared" si="16"/>
        <v>98.493346613312298</v>
      </c>
      <c r="M340" s="61">
        <f t="shared" si="17"/>
        <v>95.538746186151414</v>
      </c>
      <c r="N340" s="61">
        <f t="shared" si="18"/>
        <v>97.016046399731863</v>
      </c>
      <c r="O340" s="61">
        <f>O343/(1+I60)</f>
        <v>92.256165253344307</v>
      </c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6"/>
    </row>
    <row r="341" spans="1:58">
      <c r="A341" s="56"/>
      <c r="B341" s="56"/>
      <c r="C341" s="56"/>
      <c r="D341" s="56"/>
      <c r="E341" s="56"/>
      <c r="F341" s="56"/>
      <c r="G341" s="56"/>
      <c r="H341" s="56"/>
      <c r="I341" s="56"/>
      <c r="J341" s="58">
        <v>1.8598899999999899E-3</v>
      </c>
      <c r="K341" s="60">
        <v>35796</v>
      </c>
      <c r="L341" s="61">
        <f t="shared" si="16"/>
        <v>98.510545407949664</v>
      </c>
      <c r="M341" s="61">
        <f t="shared" si="17"/>
        <v>95.636306110219962</v>
      </c>
      <c r="N341" s="61">
        <f t="shared" si="18"/>
        <v>97.073425759084813</v>
      </c>
      <c r="O341" s="61">
        <f>2/3*O340+1/3*O343</f>
        <v>93.234407384003688</v>
      </c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</row>
    <row r="342" spans="1:58">
      <c r="A342" s="56"/>
      <c r="B342" s="56"/>
      <c r="C342" s="56"/>
      <c r="D342" s="56"/>
      <c r="E342" s="56"/>
      <c r="F342" s="56"/>
      <c r="G342" s="56"/>
      <c r="H342" s="56"/>
      <c r="I342" s="56"/>
      <c r="J342" s="58">
        <v>1.85644E-3</v>
      </c>
      <c r="K342" s="60">
        <v>35827</v>
      </c>
      <c r="L342" s="61">
        <f t="shared" si="16"/>
        <v>98.527407916134365</v>
      </c>
      <c r="M342" s="61">
        <f t="shared" si="17"/>
        <v>95.73363598911628</v>
      </c>
      <c r="N342" s="61">
        <f t="shared" si="18"/>
        <v>97.130521952625315</v>
      </c>
      <c r="O342" s="61">
        <f>1/3*O340+2/3*O343</f>
        <v>94.21264951466307</v>
      </c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6"/>
    </row>
    <row r="343" spans="1:58">
      <c r="A343" s="56"/>
      <c r="B343" s="56"/>
      <c r="C343" s="56"/>
      <c r="D343" s="56"/>
      <c r="E343" s="56"/>
      <c r="F343" s="56"/>
      <c r="G343" s="56"/>
      <c r="H343" s="56"/>
      <c r="I343" s="56"/>
      <c r="J343" s="58">
        <v>1.8529999999999899E-3</v>
      </c>
      <c r="K343" s="60">
        <v>35855</v>
      </c>
      <c r="L343" s="61">
        <f t="shared" si="16"/>
        <v>98.543934946605532</v>
      </c>
      <c r="M343" s="61">
        <f t="shared" si="17"/>
        <v>95.830735873449385</v>
      </c>
      <c r="N343" s="61">
        <f t="shared" si="18"/>
        <v>97.187335410027458</v>
      </c>
      <c r="O343" s="61">
        <f>O346/(1+I61)</f>
        <v>95.190891645322466</v>
      </c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6"/>
    </row>
    <row r="344" spans="1:58">
      <c r="A344" s="56"/>
      <c r="B344" s="56"/>
      <c r="C344" s="56"/>
      <c r="D344" s="56"/>
      <c r="E344" s="56"/>
      <c r="F344" s="56"/>
      <c r="G344" s="56"/>
      <c r="H344" s="56"/>
      <c r="I344" s="56"/>
      <c r="J344" s="58">
        <v>1.84957E-3</v>
      </c>
      <c r="K344" s="60">
        <v>35886</v>
      </c>
      <c r="L344" s="61">
        <f t="shared" si="16"/>
        <v>98.560127312204941</v>
      </c>
      <c r="M344" s="61">
        <f t="shared" si="17"/>
        <v>95.927605819169074</v>
      </c>
      <c r="N344" s="61">
        <f t="shared" si="18"/>
        <v>97.243866565687</v>
      </c>
      <c r="O344" s="61">
        <f>2/3*O343+1/3*O346</f>
        <v>96.161745695337913</v>
      </c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6"/>
    </row>
    <row r="345" spans="1:58">
      <c r="A345" s="56"/>
      <c r="B345" s="56"/>
      <c r="C345" s="56"/>
      <c r="D345" s="56"/>
      <c r="E345" s="56"/>
      <c r="F345" s="56"/>
      <c r="G345" s="56"/>
      <c r="H345" s="56"/>
      <c r="I345" s="56"/>
      <c r="J345" s="58">
        <v>1.84615E-3</v>
      </c>
      <c r="K345" s="60">
        <v>35916</v>
      </c>
      <c r="L345" s="61">
        <f t="shared" si="16"/>
        <v>98.575985829846289</v>
      </c>
      <c r="M345" s="61">
        <f t="shared" si="17"/>
        <v>96.024245887556631</v>
      </c>
      <c r="N345" s="61">
        <f t="shared" si="18"/>
        <v>97.30011585870146</v>
      </c>
      <c r="O345" s="61">
        <f>1/3*O343+2/3*O346</f>
        <v>97.132599745353346</v>
      </c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6"/>
    </row>
    <row r="346" spans="1:58">
      <c r="A346" s="56"/>
      <c r="B346" s="56"/>
      <c r="C346" s="56"/>
      <c r="D346" s="56"/>
      <c r="E346" s="56"/>
      <c r="F346" s="56"/>
      <c r="G346" s="56"/>
      <c r="H346" s="56"/>
      <c r="I346" s="56"/>
      <c r="J346" s="58">
        <v>1.2285E-3</v>
      </c>
      <c r="K346" s="60">
        <v>35947</v>
      </c>
      <c r="L346" s="61">
        <f t="shared" si="16"/>
        <v>98.531063859525574</v>
      </c>
      <c r="M346" s="61">
        <f t="shared" si="17"/>
        <v>96.061723590760565</v>
      </c>
      <c r="N346" s="61">
        <f t="shared" si="18"/>
        <v>97.296393725143076</v>
      </c>
      <c r="O346" s="61">
        <f>O349/(1+I62)</f>
        <v>98.103453795368807</v>
      </c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6"/>
    </row>
    <row r="347" spans="1:58">
      <c r="A347" s="56"/>
      <c r="B347" s="56"/>
      <c r="C347" s="56"/>
      <c r="D347" s="56"/>
      <c r="E347" s="56"/>
      <c r="F347" s="56"/>
      <c r="G347" s="56"/>
      <c r="H347" s="56"/>
      <c r="I347" s="56"/>
      <c r="J347" s="58">
        <v>1.2269900000000001E-3</v>
      </c>
      <c r="K347" s="60">
        <v>35977</v>
      </c>
      <c r="L347" s="61">
        <f t="shared" si="16"/>
        <v>98.486013828919866</v>
      </c>
      <c r="M347" s="61">
        <f t="shared" si="17"/>
        <v>96.099070989526126</v>
      </c>
      <c r="N347" s="61">
        <f t="shared" si="18"/>
        <v>97.292542409222989</v>
      </c>
      <c r="O347" s="61">
        <f>2/3*O346+1/3*O349</f>
        <v>97.180183039134832</v>
      </c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6"/>
    </row>
    <row r="348" spans="1:58">
      <c r="A348" s="56"/>
      <c r="B348" s="56"/>
      <c r="C348" s="56"/>
      <c r="D348" s="56"/>
      <c r="E348" s="56"/>
      <c r="F348" s="56"/>
      <c r="G348" s="56"/>
      <c r="H348" s="56"/>
      <c r="I348" s="56"/>
      <c r="J348" s="58">
        <v>1.2254900000000001E-3</v>
      </c>
      <c r="K348" s="60">
        <v>36008</v>
      </c>
      <c r="L348" s="61">
        <f t="shared" si="16"/>
        <v>98.440836915413129</v>
      </c>
      <c r="M348" s="61">
        <f t="shared" si="17"/>
        <v>96.13628888048774</v>
      </c>
      <c r="N348" s="61">
        <f t="shared" si="18"/>
        <v>97.288562897950442</v>
      </c>
      <c r="O348" s="61">
        <f>1/3*O346+2/3*O349</f>
        <v>96.256912282900871</v>
      </c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6"/>
    </row>
    <row r="349" spans="1:58">
      <c r="A349" s="56"/>
      <c r="B349" s="56"/>
      <c r="C349" s="56"/>
      <c r="D349" s="56"/>
      <c r="E349" s="56"/>
      <c r="F349" s="56"/>
      <c r="G349" s="56"/>
      <c r="H349" s="56"/>
      <c r="I349" s="56"/>
      <c r="J349" s="58">
        <v>1.2239899999999999E-3</v>
      </c>
      <c r="K349" s="60">
        <v>36039</v>
      </c>
      <c r="L349" s="61">
        <f t="shared" si="16"/>
        <v>98.395533312321078</v>
      </c>
      <c r="M349" s="61">
        <f t="shared" si="17"/>
        <v>96.173377101734459</v>
      </c>
      <c r="N349" s="61">
        <f t="shared" si="18"/>
        <v>97.284455207027776</v>
      </c>
      <c r="O349" s="61">
        <f>O352/(1+I63)</f>
        <v>95.333641526666909</v>
      </c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6"/>
    </row>
    <row r="350" spans="1:58">
      <c r="A350" s="56"/>
      <c r="B350" s="56"/>
      <c r="C350" s="56"/>
      <c r="D350" s="56"/>
      <c r="E350" s="56"/>
      <c r="F350" s="56"/>
      <c r="G350" s="56"/>
      <c r="H350" s="56"/>
      <c r="I350" s="56"/>
      <c r="J350" s="58">
        <v>2.4449899999999998E-3</v>
      </c>
      <c r="K350" s="60">
        <v>36069</v>
      </c>
      <c r="L350" s="61">
        <f t="shared" si="16"/>
        <v>98.470189410443652</v>
      </c>
      <c r="M350" s="61">
        <f t="shared" si="17"/>
        <v>96.32780901680475</v>
      </c>
      <c r="N350" s="61">
        <f t="shared" si="18"/>
        <v>97.398999213624194</v>
      </c>
      <c r="O350" s="61">
        <f>2/3*O349+1/3*O352</f>
        <v>96.455545786433163</v>
      </c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6"/>
    </row>
    <row r="351" spans="1:58">
      <c r="A351" s="56"/>
      <c r="B351" s="56"/>
      <c r="C351" s="56"/>
      <c r="D351" s="56"/>
      <c r="E351" s="56"/>
      <c r="F351" s="56"/>
      <c r="G351" s="56"/>
      <c r="H351" s="56"/>
      <c r="I351" s="56"/>
      <c r="J351" s="58">
        <v>0</v>
      </c>
      <c r="K351" s="60">
        <v>36100</v>
      </c>
      <c r="L351" s="61">
        <f t="shared" si="16"/>
        <v>98.304548514660013</v>
      </c>
      <c r="M351" s="61">
        <f t="shared" si="17"/>
        <v>96.247165556042191</v>
      </c>
      <c r="N351" s="61">
        <f t="shared" si="18"/>
        <v>97.275857035351095</v>
      </c>
      <c r="O351" s="61">
        <f>1/3*O349+2/3*O352</f>
        <v>97.577450046199431</v>
      </c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6"/>
    </row>
    <row r="352" spans="1:58">
      <c r="A352" s="56"/>
      <c r="B352" s="56"/>
      <c r="C352" s="56"/>
      <c r="D352" s="56"/>
      <c r="E352" s="56"/>
      <c r="F352" s="56"/>
      <c r="G352" s="56"/>
      <c r="H352" s="56"/>
      <c r="I352" s="56"/>
      <c r="J352" s="58">
        <v>-6.0975999999999999E-4</v>
      </c>
      <c r="K352" s="60">
        <v>36130</v>
      </c>
      <c r="L352" s="61">
        <f t="shared" si="16"/>
        <v>98.079344900267557</v>
      </c>
      <c r="M352" s="61">
        <f t="shared" si="17"/>
        <v>96.107951068479665</v>
      </c>
      <c r="N352" s="61">
        <f t="shared" si="18"/>
        <v>97.093647984373604</v>
      </c>
      <c r="O352" s="61">
        <f>O355/(1+I64)</f>
        <v>98.699354305965699</v>
      </c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6"/>
    </row>
    <row r="353" spans="1:58">
      <c r="A353" s="56"/>
      <c r="B353" s="56"/>
      <c r="C353" s="56"/>
      <c r="D353" s="56"/>
      <c r="E353" s="56"/>
      <c r="F353" s="56"/>
      <c r="G353" s="56"/>
      <c r="H353" s="56"/>
      <c r="I353" s="56"/>
      <c r="J353" s="58">
        <v>2.4405099999999899E-3</v>
      </c>
      <c r="K353" s="60">
        <v>36161</v>
      </c>
      <c r="L353" s="61">
        <f t="shared" si="16"/>
        <v>98.153322438954376</v>
      </c>
      <c r="M353" s="61">
        <f t="shared" si="17"/>
        <v>96.261847721503884</v>
      </c>
      <c r="N353" s="61">
        <f t="shared" si="18"/>
        <v>97.207585080229137</v>
      </c>
      <c r="O353" s="61">
        <f>2/3*O352+1/3*O355</f>
        <v>99.058008455579454</v>
      </c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6"/>
    </row>
    <row r="354" spans="1:58">
      <c r="A354" s="56"/>
      <c r="B354" s="56"/>
      <c r="C354" s="56"/>
      <c r="D354" s="56"/>
      <c r="E354" s="56"/>
      <c r="F354" s="56"/>
      <c r="G354" s="56"/>
      <c r="H354" s="56"/>
      <c r="I354" s="56"/>
      <c r="J354" s="58">
        <v>1.21729E-3</v>
      </c>
      <c r="K354" s="60">
        <v>36192</v>
      </c>
      <c r="L354" s="61">
        <f t="shared" si="16"/>
        <v>98.107494632287072</v>
      </c>
      <c r="M354" s="61">
        <f t="shared" si="17"/>
        <v>96.29833996739923</v>
      </c>
      <c r="N354" s="61">
        <f t="shared" si="18"/>
        <v>97.202917299843151</v>
      </c>
      <c r="O354" s="61">
        <f>1/3*O352+2/3*O355</f>
        <v>99.41666260519321</v>
      </c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6"/>
    </row>
    <row r="355" spans="1:58">
      <c r="A355" s="56"/>
      <c r="B355" s="56"/>
      <c r="C355" s="56"/>
      <c r="D355" s="56"/>
      <c r="E355" s="56"/>
      <c r="F355" s="56"/>
      <c r="G355" s="56"/>
      <c r="H355" s="56"/>
      <c r="I355" s="56"/>
      <c r="J355" s="58">
        <v>3.0395100000000005E-3</v>
      </c>
      <c r="K355" s="60">
        <v>36220</v>
      </c>
      <c r="L355" s="61">
        <f t="shared" si="16"/>
        <v>98.240160939092263</v>
      </c>
      <c r="M355" s="61">
        <f t="shared" si="17"/>
        <v>96.510175903153723</v>
      </c>
      <c r="N355" s="61">
        <f t="shared" si="18"/>
        <v>97.375168421122993</v>
      </c>
      <c r="O355" s="61">
        <f>O358/(1+I65)</f>
        <v>99.775316754806965</v>
      </c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6"/>
    </row>
    <row r="356" spans="1:58">
      <c r="A356" s="56"/>
      <c r="B356" s="56"/>
      <c r="C356" s="56"/>
      <c r="D356" s="56"/>
      <c r="E356" s="56"/>
      <c r="F356" s="56"/>
      <c r="G356" s="56"/>
      <c r="H356" s="56"/>
      <c r="I356" s="56"/>
      <c r="J356" s="58">
        <v>7.2727299999999894E-3</v>
      </c>
      <c r="K356" s="60">
        <v>36251</v>
      </c>
      <c r="L356" s="61">
        <f t="shared" si="16"/>
        <v>98.788179302258285</v>
      </c>
      <c r="M356" s="61">
        <f t="shared" si="17"/>
        <v>97.130684612089979</v>
      </c>
      <c r="N356" s="61">
        <f t="shared" si="18"/>
        <v>97.959431957174132</v>
      </c>
      <c r="O356" s="61">
        <f>2/3*O355+1/3*O358</f>
        <v>99.009518545194553</v>
      </c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6"/>
    </row>
    <row r="357" spans="1:58">
      <c r="A357" s="56"/>
      <c r="B357" s="56"/>
      <c r="C357" s="56"/>
      <c r="D357" s="56"/>
      <c r="E357" s="56"/>
      <c r="F357" s="56"/>
      <c r="G357" s="56"/>
      <c r="H357" s="56"/>
      <c r="I357" s="56"/>
      <c r="J357" s="58">
        <v>0</v>
      </c>
      <c r="K357" s="60">
        <v>36281</v>
      </c>
      <c r="L357" s="61">
        <f t="shared" si="16"/>
        <v>98.622003502146285</v>
      </c>
      <c r="M357" s="61">
        <f t="shared" si="17"/>
        <v>97.049369002056849</v>
      </c>
      <c r="N357" s="61">
        <f t="shared" si="18"/>
        <v>97.835686252101567</v>
      </c>
      <c r="O357" s="61">
        <f>1/3*O355+2/3*O358</f>
        <v>98.24372033558214</v>
      </c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6"/>
    </row>
    <row r="358" spans="1:58">
      <c r="A358" s="56"/>
      <c r="B358" s="56"/>
      <c r="C358" s="56"/>
      <c r="D358" s="56"/>
      <c r="E358" s="56"/>
      <c r="F358" s="56"/>
      <c r="G358" s="56"/>
      <c r="H358" s="56"/>
      <c r="I358" s="56"/>
      <c r="J358" s="58">
        <v>0</v>
      </c>
      <c r="K358" s="60">
        <v>36312</v>
      </c>
      <c r="L358" s="61">
        <f t="shared" si="16"/>
        <v>98.456107233418891</v>
      </c>
      <c r="M358" s="61">
        <f t="shared" si="17"/>
        <v>96.968121467611383</v>
      </c>
      <c r="N358" s="61">
        <f t="shared" si="18"/>
        <v>97.712114350515137</v>
      </c>
      <c r="O358" s="61">
        <f>O361/(1+I66)</f>
        <v>97.477922125969755</v>
      </c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6"/>
    </row>
    <row r="359" spans="1:58">
      <c r="A359" s="56"/>
      <c r="B359" s="56"/>
      <c r="C359" s="56"/>
      <c r="D359" s="56"/>
      <c r="E359" s="56"/>
      <c r="F359" s="56"/>
      <c r="G359" s="56"/>
      <c r="H359" s="56"/>
      <c r="I359" s="56"/>
      <c r="J359" s="58">
        <v>3.0084199999999999E-3</v>
      </c>
      <c r="K359" s="60">
        <v>36342</v>
      </c>
      <c r="L359" s="61">
        <f t="shared" si="16"/>
        <v>98.586189101868086</v>
      </c>
      <c r="M359" s="61">
        <f t="shared" si="17"/>
        <v>97.178418565668764</v>
      </c>
      <c r="N359" s="61">
        <f t="shared" si="18"/>
        <v>97.882303833768418</v>
      </c>
      <c r="O359" s="61">
        <f>2/3*O358+1/3*O361</f>
        <v>97.221389045317778</v>
      </c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6"/>
    </row>
    <row r="360" spans="1:58">
      <c r="A360" s="56"/>
      <c r="B360" s="56"/>
      <c r="C360" s="56"/>
      <c r="D360" s="56"/>
      <c r="E360" s="56"/>
      <c r="F360" s="56"/>
      <c r="G360" s="56"/>
      <c r="H360" s="56"/>
      <c r="I360" s="56"/>
      <c r="J360" s="58">
        <v>2.39952E-3</v>
      </c>
      <c r="K360" s="60">
        <v>36373</v>
      </c>
      <c r="L360" s="61">
        <f t="shared" si="16"/>
        <v>98.656514683685288</v>
      </c>
      <c r="M360" s="61">
        <f t="shared" si="17"/>
        <v>97.330049338445448</v>
      </c>
      <c r="N360" s="61">
        <f t="shared" si="18"/>
        <v>97.993282011065361</v>
      </c>
      <c r="O360" s="61">
        <f>1/3*O358+2/3*O361</f>
        <v>96.964855964665816</v>
      </c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6"/>
    </row>
    <row r="361" spans="1:58">
      <c r="A361" s="56"/>
      <c r="B361" s="56"/>
      <c r="C361" s="56"/>
      <c r="D361" s="56"/>
      <c r="E361" s="56"/>
      <c r="F361" s="56"/>
      <c r="G361" s="56"/>
      <c r="H361" s="56"/>
      <c r="I361" s="56"/>
      <c r="J361" s="58">
        <v>4.7875499999999903E-3</v>
      </c>
      <c r="K361" s="60">
        <v>36404</v>
      </c>
      <c r="L361" s="61">
        <f t="shared" si="16"/>
        <v>98.962088844493081</v>
      </c>
      <c r="M361" s="61">
        <f t="shared" si="17"/>
        <v>97.714149200879191</v>
      </c>
      <c r="N361" s="61">
        <f t="shared" si="18"/>
        <v>98.338119022686129</v>
      </c>
      <c r="O361" s="61">
        <f>O364/(1+I67)</f>
        <v>96.708322884013867</v>
      </c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6"/>
    </row>
    <row r="362" spans="1:58">
      <c r="A362" s="56"/>
      <c r="B362" s="56"/>
      <c r="C362" s="56"/>
      <c r="D362" s="56"/>
      <c r="E362" s="56"/>
      <c r="F362" s="56"/>
      <c r="G362" s="56"/>
      <c r="H362" s="56"/>
      <c r="I362" s="56"/>
      <c r="J362" s="58">
        <v>1.78678E-3</v>
      </c>
      <c r="K362" s="60">
        <v>36434</v>
      </c>
      <c r="L362" s="61">
        <f t="shared" si="16"/>
        <v>98.972146542543442</v>
      </c>
      <c r="M362" s="61">
        <f t="shared" si="17"/>
        <v>97.806792649129406</v>
      </c>
      <c r="N362" s="61">
        <f t="shared" si="18"/>
        <v>98.389469595836431</v>
      </c>
      <c r="O362" s="61">
        <f>2/3*O361+1/3*O364</f>
        <v>97.697523250140549</v>
      </c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6"/>
    </row>
    <row r="363" spans="1:58">
      <c r="A363" s="56"/>
      <c r="B363" s="56"/>
      <c r="C363" s="56"/>
      <c r="D363" s="56"/>
      <c r="E363" s="56"/>
      <c r="F363" s="56"/>
      <c r="G363" s="56"/>
      <c r="H363" s="56"/>
      <c r="I363" s="56"/>
      <c r="J363" s="58">
        <v>5.9452999999999904E-4</v>
      </c>
      <c r="K363" s="60">
        <v>36465</v>
      </c>
      <c r="L363" s="61">
        <f t="shared" si="16"/>
        <v>98.86440421311103</v>
      </c>
      <c r="M363" s="61">
        <f t="shared" si="17"/>
        <v>97.783011408102155</v>
      </c>
      <c r="N363" s="61">
        <f t="shared" si="18"/>
        <v>98.323707810606592</v>
      </c>
      <c r="O363" s="61">
        <f>1/3*O361+2/3*O364</f>
        <v>98.686723616267244</v>
      </c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</row>
    <row r="364" spans="1:58">
      <c r="A364" s="56"/>
      <c r="B364" s="56"/>
      <c r="C364" s="56"/>
      <c r="D364" s="56"/>
      <c r="E364" s="56"/>
      <c r="F364" s="56"/>
      <c r="G364" s="56"/>
      <c r="H364" s="56"/>
      <c r="I364" s="56"/>
      <c r="J364" s="58">
        <v>0</v>
      </c>
      <c r="K364" s="60">
        <v>36495</v>
      </c>
      <c r="L364" s="61">
        <f t="shared" si="16"/>
        <v>98.698100191832907</v>
      </c>
      <c r="M364" s="61">
        <f t="shared" si="17"/>
        <v>97.701149684844665</v>
      </c>
      <c r="N364" s="61">
        <f t="shared" si="18"/>
        <v>98.199624938338786</v>
      </c>
      <c r="O364" s="61">
        <f>O367/(1+I68)</f>
        <v>99.675923982393954</v>
      </c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</row>
    <row r="365" spans="1:58">
      <c r="A365" s="56"/>
      <c r="B365" s="56"/>
      <c r="C365" s="56"/>
      <c r="D365" s="56"/>
      <c r="E365" s="56"/>
      <c r="F365" s="56"/>
      <c r="G365" s="56"/>
      <c r="H365" s="56"/>
      <c r="I365" s="56"/>
      <c r="J365" s="58">
        <v>2.9708899999999899E-3</v>
      </c>
      <c r="K365" s="60">
        <v>36526</v>
      </c>
      <c r="L365" s="61">
        <f t="shared" si="16"/>
        <v>98.824803876648602</v>
      </c>
      <c r="M365" s="61">
        <f t="shared" si="17"/>
        <v>97.909372864384025</v>
      </c>
      <c r="N365" s="61">
        <f t="shared" si="18"/>
        <v>98.367088370516313</v>
      </c>
      <c r="O365" s="61">
        <f>2/3*O364+1/3*O367</f>
        <v>99.045712819843132</v>
      </c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</row>
    <row r="366" spans="1:58">
      <c r="A366" s="56"/>
      <c r="B366" s="56"/>
      <c r="C366" s="56"/>
      <c r="D366" s="56"/>
      <c r="E366" s="56"/>
      <c r="F366" s="56"/>
      <c r="G366" s="56"/>
      <c r="H366" s="56"/>
      <c r="I366" s="56"/>
      <c r="J366" s="58">
        <v>5.9241699999999994E-3</v>
      </c>
      <c r="K366" s="60">
        <v>36557</v>
      </c>
      <c r="L366" s="61">
        <f t="shared" si="16"/>
        <v>99.243036588498896</v>
      </c>
      <c r="M366" s="61">
        <f t="shared" si="17"/>
        <v>98.406951534153308</v>
      </c>
      <c r="N366" s="61">
        <f t="shared" si="18"/>
        <v>98.824994061326095</v>
      </c>
      <c r="O366" s="61">
        <f>1/3*O364+2/3*O367</f>
        <v>98.415501657292324</v>
      </c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6"/>
    </row>
    <row r="367" spans="1:58">
      <c r="A367" s="56"/>
      <c r="B367" s="56"/>
      <c r="C367" s="56"/>
      <c r="D367" s="56"/>
      <c r="E367" s="56"/>
      <c r="F367" s="56"/>
      <c r="G367" s="56"/>
      <c r="H367" s="56"/>
      <c r="I367" s="56"/>
      <c r="J367" s="58">
        <v>8.2449900000000007E-3</v>
      </c>
      <c r="K367" s="60">
        <v>36586</v>
      </c>
      <c r="L367" s="61">
        <f t="shared" si="16"/>
        <v>99.892977071493178</v>
      </c>
      <c r="M367" s="61">
        <f t="shared" si="17"/>
        <v>99.135252537830226</v>
      </c>
      <c r="N367" s="61">
        <f t="shared" si="18"/>
        <v>99.514114804661702</v>
      </c>
      <c r="O367" s="61">
        <f>O370/(1+I69)</f>
        <v>97.785290494741531</v>
      </c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6"/>
    </row>
    <row r="368" spans="1:58">
      <c r="A368" s="56"/>
      <c r="B368" s="56"/>
      <c r="C368" s="56"/>
      <c r="D368" s="56"/>
      <c r="E368" s="56"/>
      <c r="F368" s="56"/>
      <c r="G368" s="56"/>
      <c r="H368" s="56"/>
      <c r="I368" s="56"/>
      <c r="J368" s="58">
        <v>5.8410999999999901E-4</v>
      </c>
      <c r="K368" s="60">
        <v>36617</v>
      </c>
      <c r="L368" s="61">
        <f t="shared" si="16"/>
        <v>99.783193180406002</v>
      </c>
      <c r="M368" s="61">
        <f t="shared" si="17"/>
        <v>99.110116163772673</v>
      </c>
      <c r="N368" s="61">
        <f t="shared" si="18"/>
        <v>99.446654672089338</v>
      </c>
      <c r="O368" s="61">
        <f>2/3*O367+1/3*O370</f>
        <v>98.294696402677644</v>
      </c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6"/>
    </row>
    <row r="369" spans="1:58">
      <c r="A369" s="56"/>
      <c r="B369" s="56"/>
      <c r="C369" s="56"/>
      <c r="D369" s="56"/>
      <c r="E369" s="56"/>
      <c r="F369" s="56"/>
      <c r="G369" s="56"/>
      <c r="H369" s="56"/>
      <c r="I369" s="56"/>
      <c r="J369" s="58">
        <v>1.1675399999999999E-3</v>
      </c>
      <c r="K369" s="60">
        <v>36647</v>
      </c>
      <c r="L369" s="61">
        <f t="shared" si="16"/>
        <v>99.731648523405056</v>
      </c>
      <c r="M369" s="61">
        <f t="shared" si="17"/>
        <v>99.142761569487334</v>
      </c>
      <c r="N369" s="61">
        <f t="shared" si="18"/>
        <v>99.437205046446195</v>
      </c>
      <c r="O369" s="61">
        <f>1/3*O367+2/3*O370</f>
        <v>98.804102310613771</v>
      </c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6"/>
    </row>
    <row r="370" spans="1:58">
      <c r="A370" s="56"/>
      <c r="B370" s="56"/>
      <c r="C370" s="56"/>
      <c r="D370" s="56"/>
      <c r="E370" s="56"/>
      <c r="F370" s="56"/>
      <c r="G370" s="56"/>
      <c r="H370" s="56"/>
      <c r="I370" s="56"/>
      <c r="J370" s="58">
        <v>5.2478100000000003E-3</v>
      </c>
      <c r="K370" s="60">
        <v>36678</v>
      </c>
      <c r="L370" s="61">
        <f t="shared" si="16"/>
        <v>100.08637802844558</v>
      </c>
      <c r="M370" s="61">
        <f t="shared" si="17"/>
        <v>99.579608301147431</v>
      </c>
      <c r="N370" s="61">
        <f t="shared" si="18"/>
        <v>99.832993164796505</v>
      </c>
      <c r="O370" s="61">
        <f>O373/(1+I70)</f>
        <v>99.313508218549899</v>
      </c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6"/>
    </row>
    <row r="371" spans="1:58">
      <c r="A371" s="56"/>
      <c r="B371" s="56"/>
      <c r="C371" s="56"/>
      <c r="D371" s="56"/>
      <c r="E371" s="56"/>
      <c r="F371" s="56"/>
      <c r="G371" s="56"/>
      <c r="H371" s="56"/>
      <c r="I371" s="56"/>
      <c r="J371" s="58">
        <v>2.3201900000000002E-3</v>
      </c>
      <c r="K371" s="60">
        <v>36708</v>
      </c>
      <c r="L371" s="61">
        <f t="shared" si="16"/>
        <v>100.14984726029526</v>
      </c>
      <c r="M371" s="61">
        <f t="shared" si="17"/>
        <v>99.72709269455143</v>
      </c>
      <c r="N371" s="61">
        <f t="shared" si="18"/>
        <v>99.938469977423352</v>
      </c>
      <c r="O371" s="61">
        <f>2/3*O370+1/3*O373</f>
        <v>99.829330832197741</v>
      </c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6"/>
    </row>
    <row r="372" spans="1:58">
      <c r="A372" s="56"/>
      <c r="B372" s="56"/>
      <c r="C372" s="56"/>
      <c r="D372" s="56"/>
      <c r="E372" s="56"/>
      <c r="F372" s="56"/>
      <c r="G372" s="56"/>
      <c r="H372" s="56"/>
      <c r="I372" s="56"/>
      <c r="J372" s="58">
        <v>0</v>
      </c>
      <c r="K372" s="60">
        <v>36739</v>
      </c>
      <c r="L372" s="61">
        <f t="shared" si="16"/>
        <v>99.981380940568343</v>
      </c>
      <c r="M372" s="61">
        <f t="shared" si="17"/>
        <v>99.643603430456636</v>
      </c>
      <c r="N372" s="61">
        <f t="shared" si="18"/>
        <v>99.812492185512497</v>
      </c>
      <c r="O372" s="61">
        <f>1/3*O370+2/3*O373</f>
        <v>100.34515344584558</v>
      </c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6"/>
    </row>
    <row r="373" spans="1:58">
      <c r="A373" s="56"/>
      <c r="B373" s="56"/>
      <c r="C373" s="56"/>
      <c r="D373" s="56"/>
      <c r="E373" s="56"/>
      <c r="F373" s="56"/>
      <c r="G373" s="56"/>
      <c r="H373" s="56"/>
      <c r="I373" s="56"/>
      <c r="J373" s="58">
        <v>5.2083299999999902E-3</v>
      </c>
      <c r="K373" s="60">
        <v>36770</v>
      </c>
      <c r="L373" s="61">
        <f t="shared" si="16"/>
        <v>100.33305807877301</v>
      </c>
      <c r="M373" s="61">
        <f t="shared" si="17"/>
        <v>100.07872635513748</v>
      </c>
      <c r="N373" s="61">
        <f t="shared" si="18"/>
        <v>100.20589221695525</v>
      </c>
      <c r="O373" s="61">
        <f>O376/(1+I71)</f>
        <v>100.86097605949342</v>
      </c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6"/>
    </row>
    <row r="374" spans="1:58">
      <c r="A374" s="56"/>
      <c r="B374" s="56"/>
      <c r="C374" s="56"/>
      <c r="D374" s="56"/>
      <c r="E374" s="56"/>
      <c r="F374" s="56"/>
      <c r="G374" s="56"/>
      <c r="H374" s="56"/>
      <c r="I374" s="56"/>
      <c r="J374" s="58">
        <v>1.72712E-3</v>
      </c>
      <c r="K374" s="60">
        <v>36800</v>
      </c>
      <c r="L374" s="61">
        <f t="shared" si="16"/>
        <v>100.33727930977565</v>
      </c>
      <c r="M374" s="61">
        <f t="shared" si="17"/>
        <v>100.16764597675886</v>
      </c>
      <c r="N374" s="61">
        <f t="shared" si="18"/>
        <v>100.25246264326725</v>
      </c>
      <c r="O374" s="61">
        <f>2/3*O373+1/3*O376</f>
        <v>100.57398403966228</v>
      </c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6"/>
    </row>
    <row r="375" spans="1:58">
      <c r="A375" s="56"/>
      <c r="B375" s="56"/>
      <c r="C375" s="56"/>
      <c r="D375" s="56"/>
      <c r="E375" s="56"/>
      <c r="F375" s="56"/>
      <c r="G375" s="56"/>
      <c r="H375" s="56"/>
      <c r="I375" s="56"/>
      <c r="J375" s="58">
        <v>5.74709999999999E-4</v>
      </c>
      <c r="K375" s="60">
        <v>36831</v>
      </c>
      <c r="L375" s="61">
        <f t="shared" si="16"/>
        <v>100.22606553993724</v>
      </c>
      <c r="M375" s="61">
        <f t="shared" si="17"/>
        <v>100.1413070451698</v>
      </c>
      <c r="N375" s="61">
        <f t="shared" si="18"/>
        <v>100.18368629255352</v>
      </c>
      <c r="O375" s="61">
        <f>1/3*O373+2/3*O376</f>
        <v>100.28699201983113</v>
      </c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6"/>
    </row>
    <row r="376" spans="1:58">
      <c r="A376" s="56"/>
      <c r="B376" s="56"/>
      <c r="C376" s="56"/>
      <c r="D376" s="56"/>
      <c r="E376" s="56"/>
      <c r="F376" s="56"/>
      <c r="G376" s="56"/>
      <c r="H376" s="56"/>
      <c r="I376" s="56"/>
      <c r="J376" s="58">
        <v>-5.7437999999999901E-4</v>
      </c>
      <c r="K376" s="60">
        <v>36861</v>
      </c>
      <c r="L376" s="61">
        <v>100</v>
      </c>
      <c r="M376" s="61">
        <v>100</v>
      </c>
      <c r="N376" s="61">
        <f t="shared" si="18"/>
        <v>100</v>
      </c>
      <c r="O376" s="61">
        <v>100</v>
      </c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6"/>
    </row>
    <row r="377" spans="1:58">
      <c r="A377" s="56"/>
      <c r="B377" s="56"/>
      <c r="C377" s="56"/>
      <c r="D377" s="56"/>
      <c r="E377" s="56"/>
      <c r="F377" s="56"/>
      <c r="G377" s="56"/>
      <c r="H377" s="56"/>
      <c r="I377" s="56"/>
      <c r="J377" s="58">
        <v>6.32183999999999E-3</v>
      </c>
      <c r="K377" s="60">
        <v>36892</v>
      </c>
      <c r="L377" s="61">
        <f t="shared" ref="L377:L440" si="19">L376*(1+J377)*(1+$B$6)^(1/12)</f>
        <v>100.46290632111848</v>
      </c>
      <c r="M377" s="61">
        <f t="shared" ref="M377:M440" si="20">M376*(1+J377)*(1+$B$5)^(1/12)</f>
        <v>100.54793701395634</v>
      </c>
      <c r="N377" s="61">
        <f t="shared" si="18"/>
        <v>100.50542166753741</v>
      </c>
      <c r="O377" s="61">
        <v>99.806779999999989</v>
      </c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6"/>
    </row>
    <row r="378" spans="1:58">
      <c r="A378" s="56"/>
      <c r="B378" s="56"/>
      <c r="C378" s="56"/>
      <c r="D378" s="56"/>
      <c r="E378" s="56"/>
      <c r="F378" s="56"/>
      <c r="G378" s="56"/>
      <c r="H378" s="56"/>
      <c r="I378" s="56"/>
      <c r="J378" s="58">
        <v>3.9977199999999902E-3</v>
      </c>
      <c r="K378" s="60">
        <v>36923</v>
      </c>
      <c r="L378" s="61">
        <f t="shared" si="19"/>
        <v>100.69486037486702</v>
      </c>
      <c r="M378" s="61">
        <f t="shared" si="20"/>
        <v>100.86538654243824</v>
      </c>
      <c r="N378" s="61">
        <f t="shared" si="18"/>
        <v>100.78012345865264</v>
      </c>
      <c r="O378" s="61">
        <v>100.14683168013801</v>
      </c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  <c r="AV378" s="56"/>
      <c r="AW378" s="56"/>
      <c r="AX378" s="56"/>
      <c r="AY378" s="56"/>
      <c r="AZ378" s="56"/>
      <c r="BA378" s="56"/>
      <c r="BB378" s="56"/>
      <c r="BC378" s="56"/>
      <c r="BD378" s="56"/>
      <c r="BE378" s="56"/>
      <c r="BF378" s="56"/>
    </row>
    <row r="379" spans="1:58">
      <c r="A379" s="56"/>
      <c r="B379" s="56"/>
      <c r="C379" s="56"/>
      <c r="D379" s="56"/>
      <c r="E379" s="56"/>
      <c r="F379" s="56"/>
      <c r="G379" s="56"/>
      <c r="H379" s="56"/>
      <c r="I379" s="56"/>
      <c r="J379" s="58">
        <v>2.27531E-3</v>
      </c>
      <c r="K379" s="60">
        <v>36951</v>
      </c>
      <c r="L379" s="61">
        <f t="shared" si="19"/>
        <v>100.754203889065</v>
      </c>
      <c r="M379" s="61">
        <f t="shared" si="20"/>
        <v>101.01025221493695</v>
      </c>
      <c r="N379" s="61">
        <f t="shared" si="18"/>
        <v>100.88222805200098</v>
      </c>
      <c r="O379" s="61">
        <v>101.5004963745921</v>
      </c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  <c r="AV379" s="56"/>
      <c r="AW379" s="56"/>
      <c r="AX379" s="56"/>
      <c r="AY379" s="56"/>
      <c r="AZ379" s="56"/>
      <c r="BA379" s="56"/>
      <c r="BB379" s="56"/>
      <c r="BC379" s="56"/>
      <c r="BD379" s="56"/>
      <c r="BE379" s="56"/>
      <c r="BF379" s="56"/>
    </row>
    <row r="380" spans="1:58">
      <c r="A380" s="56"/>
      <c r="B380" s="56"/>
      <c r="C380" s="56"/>
      <c r="D380" s="56"/>
      <c r="E380" s="56"/>
      <c r="F380" s="56"/>
      <c r="G380" s="56"/>
      <c r="H380" s="56"/>
      <c r="I380" s="56"/>
      <c r="J380" s="58">
        <v>3.9727599999999901E-3</v>
      </c>
      <c r="K380" s="60">
        <v>36982</v>
      </c>
      <c r="L380" s="61">
        <f t="shared" si="19"/>
        <v>100.98431991135831</v>
      </c>
      <c r="M380" s="61">
        <f t="shared" si="20"/>
        <v>101.32664225785781</v>
      </c>
      <c r="N380" s="61">
        <f t="shared" si="18"/>
        <v>101.15548108460806</v>
      </c>
      <c r="O380" s="61">
        <v>101.9422975851618</v>
      </c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  <c r="AV380" s="56"/>
      <c r="AW380" s="56"/>
      <c r="AX380" s="56"/>
      <c r="AY380" s="56"/>
      <c r="AZ380" s="56"/>
      <c r="BA380" s="56"/>
      <c r="BB380" s="56"/>
      <c r="BC380" s="56"/>
      <c r="BD380" s="56"/>
      <c r="BE380" s="56"/>
      <c r="BF380" s="56"/>
    </row>
    <row r="381" spans="1:58">
      <c r="A381" s="56"/>
      <c r="B381" s="56"/>
      <c r="C381" s="56"/>
      <c r="D381" s="56"/>
      <c r="E381" s="56"/>
      <c r="F381" s="56"/>
      <c r="G381" s="56"/>
      <c r="H381" s="56"/>
      <c r="I381" s="56"/>
      <c r="J381" s="58">
        <v>4.5223299999999998E-3</v>
      </c>
      <c r="K381" s="60">
        <v>37012</v>
      </c>
      <c r="L381" s="61">
        <f t="shared" si="19"/>
        <v>101.27036610084552</v>
      </c>
      <c r="M381" s="61">
        <f t="shared" si="20"/>
        <v>101.69966277927979</v>
      </c>
      <c r="N381" s="61">
        <f t="shared" si="18"/>
        <v>101.48501444006266</v>
      </c>
      <c r="O381" s="61">
        <v>103.17657414740391</v>
      </c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  <c r="AV381" s="56"/>
      <c r="AW381" s="56"/>
      <c r="AX381" s="56"/>
      <c r="AY381" s="56"/>
      <c r="AZ381" s="56"/>
      <c r="BA381" s="56"/>
      <c r="BB381" s="56"/>
      <c r="BC381" s="56"/>
      <c r="BD381" s="56"/>
      <c r="BE381" s="56"/>
      <c r="BF381" s="56"/>
    </row>
    <row r="382" spans="1:58">
      <c r="A382" s="56"/>
      <c r="B382" s="56"/>
      <c r="C382" s="56"/>
      <c r="D382" s="56"/>
      <c r="E382" s="56"/>
      <c r="F382" s="56"/>
      <c r="G382" s="56"/>
      <c r="H382" s="56"/>
      <c r="I382" s="56"/>
      <c r="J382" s="58">
        <v>1.6882399999999999E-3</v>
      </c>
      <c r="K382" s="60">
        <v>37043</v>
      </c>
      <c r="L382" s="61">
        <f t="shared" si="19"/>
        <v>101.27069599786523</v>
      </c>
      <c r="M382" s="61">
        <f t="shared" si="20"/>
        <v>101.7860718250017</v>
      </c>
      <c r="N382" s="61">
        <f t="shared" si="18"/>
        <v>101.52838391143347</v>
      </c>
      <c r="O382" s="61">
        <v>103.92087963564587</v>
      </c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  <c r="AV382" s="56"/>
      <c r="AW382" s="56"/>
      <c r="AX382" s="56"/>
      <c r="AY382" s="56"/>
      <c r="AZ382" s="56"/>
      <c r="BA382" s="56"/>
      <c r="BB382" s="56"/>
      <c r="BC382" s="56"/>
      <c r="BD382" s="56"/>
      <c r="BE382" s="56"/>
      <c r="BF382" s="56"/>
    </row>
    <row r="383" spans="1:58">
      <c r="A383" s="56"/>
      <c r="B383" s="56"/>
      <c r="C383" s="56"/>
      <c r="D383" s="56"/>
      <c r="E383" s="56"/>
      <c r="F383" s="56"/>
      <c r="G383" s="56"/>
      <c r="H383" s="56"/>
      <c r="I383" s="56"/>
      <c r="J383" s="58">
        <v>-2.8089899999999999E-3</v>
      </c>
      <c r="K383" s="60">
        <v>37073</v>
      </c>
      <c r="L383" s="61">
        <f t="shared" si="19"/>
        <v>100.81635439478467</v>
      </c>
      <c r="M383" s="61">
        <f t="shared" si="20"/>
        <v>101.41518213475055</v>
      </c>
      <c r="N383" s="61">
        <f t="shared" si="18"/>
        <v>101.11576826476761</v>
      </c>
      <c r="O383" s="61">
        <v>105.24024873141207</v>
      </c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  <c r="AV383" s="56"/>
      <c r="AW383" s="56"/>
      <c r="AX383" s="56"/>
      <c r="AY383" s="56"/>
      <c r="AZ383" s="56"/>
      <c r="BA383" s="56"/>
      <c r="BB383" s="56"/>
      <c r="BC383" s="56"/>
      <c r="BD383" s="56"/>
      <c r="BE383" s="56"/>
      <c r="BF383" s="56"/>
    </row>
    <row r="384" spans="1:58">
      <c r="A384" s="56"/>
      <c r="B384" s="56"/>
      <c r="C384" s="56"/>
      <c r="D384" s="56"/>
      <c r="E384" s="56"/>
      <c r="F384" s="56"/>
      <c r="G384" s="56"/>
      <c r="H384" s="56"/>
      <c r="I384" s="56"/>
      <c r="J384" s="58">
        <v>0</v>
      </c>
      <c r="K384" s="60">
        <v>37104</v>
      </c>
      <c r="L384" s="61">
        <f t="shared" si="19"/>
        <v>100.64676691504512</v>
      </c>
      <c r="M384" s="61">
        <f t="shared" si="20"/>
        <v>101.33027964039624</v>
      </c>
      <c r="N384" s="61">
        <f t="shared" si="18"/>
        <v>100.98852327772067</v>
      </c>
      <c r="O384" s="61">
        <v>104.355251907755</v>
      </c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  <c r="AV384" s="56"/>
      <c r="AW384" s="56"/>
      <c r="AX384" s="56"/>
      <c r="AY384" s="56"/>
      <c r="AZ384" s="56"/>
      <c r="BA384" s="56"/>
      <c r="BB384" s="56"/>
      <c r="BC384" s="56"/>
      <c r="BD384" s="56"/>
      <c r="BE384" s="56"/>
      <c r="BF384" s="56"/>
    </row>
    <row r="385" spans="1:58">
      <c r="A385" s="56"/>
      <c r="B385" s="56"/>
      <c r="C385" s="56"/>
      <c r="D385" s="56"/>
      <c r="E385" s="56"/>
      <c r="F385" s="56"/>
      <c r="G385" s="56"/>
      <c r="H385" s="56"/>
      <c r="I385" s="56"/>
      <c r="J385" s="58">
        <v>4.5070400000000004E-3</v>
      </c>
      <c r="K385" s="76">
        <v>37135</v>
      </c>
      <c r="L385" s="61">
        <f t="shared" si="19"/>
        <v>100.93032065814849</v>
      </c>
      <c r="M385" s="61">
        <f t="shared" si="20"/>
        <v>101.70176550945364</v>
      </c>
      <c r="N385" s="61">
        <f t="shared" si="18"/>
        <v>101.31604308380106</v>
      </c>
      <c r="O385" s="61">
        <v>104.61620265067555</v>
      </c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  <c r="AV385" s="56"/>
      <c r="AW385" s="56"/>
      <c r="AX385" s="56"/>
      <c r="AY385" s="56"/>
      <c r="AZ385" s="56"/>
      <c r="BA385" s="56"/>
      <c r="BB385" s="56"/>
      <c r="BC385" s="56"/>
      <c r="BD385" s="56"/>
      <c r="BE385" s="56"/>
      <c r="BF385" s="56"/>
    </row>
    <row r="386" spans="1:58">
      <c r="A386" s="56"/>
      <c r="B386" s="56"/>
      <c r="C386" s="56"/>
      <c r="D386" s="56"/>
      <c r="E386" s="56"/>
      <c r="F386" s="56"/>
      <c r="G386" s="56"/>
      <c r="H386" s="56"/>
      <c r="I386" s="56"/>
      <c r="J386" s="58">
        <v>-3.3651199999999997E-3</v>
      </c>
      <c r="K386" s="76">
        <v>37165</v>
      </c>
      <c r="L386" s="61">
        <f t="shared" si="19"/>
        <v>100.42147015759318</v>
      </c>
      <c r="M386" s="61">
        <f t="shared" si="20"/>
        <v>101.2746709632805</v>
      </c>
      <c r="N386" s="61">
        <f t="shared" si="18"/>
        <v>100.84807056043684</v>
      </c>
      <c r="O386" s="61">
        <v>104.67583388618642</v>
      </c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  <c r="AV386" s="56"/>
      <c r="AW386" s="56"/>
      <c r="AX386" s="56"/>
      <c r="AY386" s="56"/>
      <c r="AZ386" s="56"/>
      <c r="BA386" s="56"/>
      <c r="BB386" s="56"/>
      <c r="BC386" s="56"/>
      <c r="BD386" s="56"/>
      <c r="BE386" s="56"/>
      <c r="BF386" s="56"/>
    </row>
    <row r="387" spans="1:58">
      <c r="A387" s="56"/>
      <c r="B387" s="56"/>
      <c r="C387" s="56"/>
      <c r="D387" s="56"/>
      <c r="E387" s="56"/>
      <c r="F387" s="56"/>
      <c r="G387" s="56"/>
      <c r="H387" s="56"/>
      <c r="I387" s="56"/>
      <c r="J387" s="58">
        <v>-1.6882399999999999E-3</v>
      </c>
      <c r="K387" s="60">
        <v>37196</v>
      </c>
      <c r="L387" s="61">
        <f t="shared" si="19"/>
        <v>100.08329656960427</v>
      </c>
      <c r="M387" s="61">
        <f t="shared" si="20"/>
        <v>101.01905328838532</v>
      </c>
      <c r="N387" s="61">
        <f t="shared" si="18"/>
        <v>100.5511749289948</v>
      </c>
      <c r="O387" s="61">
        <v>102.69242571812758</v>
      </c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  <c r="AV387" s="56"/>
      <c r="AW387" s="56"/>
      <c r="AX387" s="56"/>
      <c r="AY387" s="56"/>
      <c r="AZ387" s="56"/>
      <c r="BA387" s="56"/>
      <c r="BB387" s="56"/>
      <c r="BC387" s="56"/>
      <c r="BD387" s="56"/>
      <c r="BE387" s="56"/>
      <c r="BF387" s="56"/>
    </row>
    <row r="388" spans="1:58">
      <c r="A388" s="56"/>
      <c r="B388" s="56"/>
      <c r="C388" s="56"/>
      <c r="D388" s="56"/>
      <c r="E388" s="56"/>
      <c r="F388" s="56"/>
      <c r="G388" s="56"/>
      <c r="H388" s="56"/>
      <c r="I388" s="56"/>
      <c r="J388" s="58">
        <v>-3.9458899999999901E-3</v>
      </c>
      <c r="K388" s="60">
        <v>37226</v>
      </c>
      <c r="L388" s="61">
        <f t="shared" si="19"/>
        <v>99.520688826357883</v>
      </c>
      <c r="M388" s="61">
        <f t="shared" si="20"/>
        <v>100.53620605927993</v>
      </c>
      <c r="N388" s="61">
        <f t="shared" ref="N388:N451" si="21">AVERAGE(L388:M388)</f>
        <v>100.0284474428189</v>
      </c>
      <c r="O388" s="61">
        <v>103.65392463088384</v>
      </c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  <c r="AV388" s="56"/>
      <c r="AW388" s="56"/>
      <c r="AX388" s="56"/>
      <c r="AY388" s="56"/>
      <c r="AZ388" s="56"/>
      <c r="BA388" s="56"/>
      <c r="BB388" s="56"/>
      <c r="BC388" s="56"/>
      <c r="BD388" s="56"/>
      <c r="BE388" s="56"/>
      <c r="BF388" s="56"/>
    </row>
    <row r="389" spans="1:58">
      <c r="A389" s="56"/>
      <c r="B389" s="56"/>
      <c r="C389" s="56"/>
      <c r="D389" s="56"/>
      <c r="E389" s="56"/>
      <c r="F389" s="56"/>
      <c r="G389" s="56"/>
      <c r="H389" s="56"/>
      <c r="I389" s="56"/>
      <c r="J389" s="58">
        <v>2.2637199999999899E-3</v>
      </c>
      <c r="K389" s="60">
        <v>37257</v>
      </c>
      <c r="L389" s="61">
        <f t="shared" si="19"/>
        <v>99.57818884971006</v>
      </c>
      <c r="M389" s="61">
        <f t="shared" si="20"/>
        <v>100.67943471447965</v>
      </c>
      <c r="N389" s="61">
        <f t="shared" si="21"/>
        <v>100.12881178209486</v>
      </c>
      <c r="O389" s="61">
        <v>103.38216477128658</v>
      </c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  <c r="AV389" s="56"/>
      <c r="AW389" s="56"/>
      <c r="AX389" s="56"/>
      <c r="AY389" s="56"/>
      <c r="AZ389" s="56"/>
      <c r="BA389" s="56"/>
      <c r="BB389" s="56"/>
      <c r="BC389" s="56"/>
      <c r="BD389" s="56"/>
      <c r="BE389" s="56"/>
      <c r="BF389" s="56"/>
    </row>
    <row r="390" spans="1:58">
      <c r="A390" s="56"/>
      <c r="B390" s="56"/>
      <c r="C390" s="56"/>
      <c r="D390" s="56"/>
      <c r="E390" s="56"/>
      <c r="F390" s="56"/>
      <c r="G390" s="56"/>
      <c r="H390" s="56"/>
      <c r="I390" s="56"/>
      <c r="J390" s="58">
        <v>3.9525699999999903E-3</v>
      </c>
      <c r="K390" s="60">
        <v>37288</v>
      </c>
      <c r="L390" s="61">
        <f t="shared" si="19"/>
        <v>99.803611828736109</v>
      </c>
      <c r="M390" s="61">
        <f t="shared" si="20"/>
        <v>100.99275753601471</v>
      </c>
      <c r="N390" s="61">
        <f t="shared" si="21"/>
        <v>100.39818468237542</v>
      </c>
      <c r="O390" s="61">
        <v>101.77101576262496</v>
      </c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  <c r="AV390" s="56"/>
      <c r="AW390" s="56"/>
      <c r="AX390" s="56"/>
      <c r="AY390" s="56"/>
      <c r="AZ390" s="56"/>
      <c r="BA390" s="56"/>
      <c r="BB390" s="56"/>
      <c r="BC390" s="56"/>
      <c r="BD390" s="56"/>
      <c r="BE390" s="56"/>
      <c r="BF390" s="56"/>
    </row>
    <row r="391" spans="1:58">
      <c r="A391" s="56"/>
      <c r="B391" s="56"/>
      <c r="C391" s="56"/>
      <c r="D391" s="56"/>
      <c r="E391" s="56"/>
      <c r="F391" s="56"/>
      <c r="G391" s="56"/>
      <c r="H391" s="56"/>
      <c r="I391" s="56"/>
      <c r="J391" s="58">
        <v>5.6242999999999901E-3</v>
      </c>
      <c r="K391" s="60">
        <v>37316</v>
      </c>
      <c r="L391" s="61">
        <f t="shared" si="19"/>
        <v>100.19610915093814</v>
      </c>
      <c r="M391" s="61">
        <f t="shared" si="20"/>
        <v>101.47574672408291</v>
      </c>
      <c r="N391" s="61">
        <f t="shared" si="21"/>
        <v>100.83592793751052</v>
      </c>
      <c r="O391" s="61">
        <v>101.81607996840465</v>
      </c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  <c r="AV391" s="56"/>
      <c r="AW391" s="56"/>
      <c r="AX391" s="56"/>
      <c r="AY391" s="56"/>
      <c r="AZ391" s="56"/>
      <c r="BA391" s="56"/>
      <c r="BB391" s="56"/>
      <c r="BC391" s="56"/>
      <c r="BD391" s="56"/>
      <c r="BE391" s="56"/>
      <c r="BF391" s="56"/>
    </row>
    <row r="392" spans="1:58">
      <c r="A392" s="56"/>
      <c r="B392" s="56"/>
      <c r="C392" s="56"/>
      <c r="D392" s="56"/>
      <c r="E392" s="56"/>
      <c r="F392" s="56"/>
      <c r="G392" s="56"/>
      <c r="H392" s="56"/>
      <c r="I392" s="56"/>
      <c r="J392" s="58">
        <v>5.59284E-3</v>
      </c>
      <c r="K392" s="60">
        <v>37347</v>
      </c>
      <c r="L392" s="61">
        <f t="shared" si="19"/>
        <v>100.58700317881878</v>
      </c>
      <c r="M392" s="61">
        <f t="shared" si="20"/>
        <v>101.95785601209199</v>
      </c>
      <c r="N392" s="61">
        <f t="shared" si="21"/>
        <v>101.27242959545538</v>
      </c>
      <c r="O392" s="61">
        <v>102.34161384676959</v>
      </c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6"/>
    </row>
    <row r="393" spans="1:58">
      <c r="A393" s="56"/>
      <c r="B393" s="56"/>
      <c r="C393" s="56"/>
      <c r="D393" s="56"/>
      <c r="E393" s="56"/>
      <c r="F393" s="56"/>
      <c r="G393" s="56"/>
      <c r="H393" s="56"/>
      <c r="I393" s="56"/>
      <c r="J393" s="58">
        <v>0</v>
      </c>
      <c r="K393" s="60">
        <v>37377</v>
      </c>
      <c r="L393" s="61">
        <f t="shared" si="19"/>
        <v>100.41780150051913</v>
      </c>
      <c r="M393" s="61">
        <f t="shared" si="20"/>
        <v>101.8724992034542</v>
      </c>
      <c r="N393" s="61">
        <f t="shared" si="21"/>
        <v>101.14515035198667</v>
      </c>
      <c r="O393" s="61">
        <v>103.57609932963486</v>
      </c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6"/>
    </row>
    <row r="394" spans="1:58">
      <c r="A394" s="56"/>
      <c r="B394" s="56"/>
      <c r="C394" s="56"/>
      <c r="D394" s="56"/>
      <c r="E394" s="56"/>
      <c r="F394" s="56"/>
      <c r="G394" s="56"/>
      <c r="H394" s="56"/>
      <c r="I394" s="56"/>
      <c r="J394" s="58">
        <v>5.5617000000000004E-4</v>
      </c>
      <c r="K394" s="60">
        <v>37408</v>
      </c>
      <c r="L394" s="61">
        <f t="shared" si="19"/>
        <v>100.30463986562353</v>
      </c>
      <c r="M394" s="61">
        <f t="shared" si="20"/>
        <v>101.84382484833301</v>
      </c>
      <c r="N394" s="61">
        <f t="shared" si="21"/>
        <v>101.07423235697827</v>
      </c>
      <c r="O394" s="61">
        <v>105.17995451253439</v>
      </c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</row>
    <row r="395" spans="1:58">
      <c r="A395" s="56"/>
      <c r="B395" s="56"/>
      <c r="C395" s="56"/>
      <c r="D395" s="56"/>
      <c r="E395" s="56"/>
      <c r="F395" s="56"/>
      <c r="G395" s="56"/>
      <c r="H395" s="56"/>
      <c r="I395" s="56"/>
      <c r="J395" s="58">
        <v>1.11172999999999E-3</v>
      </c>
      <c r="K395" s="60">
        <v>37438</v>
      </c>
      <c r="L395" s="61">
        <f t="shared" si="19"/>
        <v>100.24723726140869</v>
      </c>
      <c r="M395" s="61">
        <f t="shared" si="20"/>
        <v>101.87169155180806</v>
      </c>
      <c r="N395" s="61">
        <f t="shared" si="21"/>
        <v>101.05946440660837</v>
      </c>
      <c r="O395" s="61">
        <v>105.78600141043562</v>
      </c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6"/>
    </row>
    <row r="396" spans="1:58">
      <c r="A396" s="56"/>
      <c r="B396" s="56"/>
      <c r="C396" s="56"/>
      <c r="D396" s="56"/>
      <c r="E396" s="56"/>
      <c r="F396" s="56"/>
      <c r="G396" s="56"/>
      <c r="H396" s="56"/>
      <c r="I396" s="56"/>
      <c r="J396" s="58">
        <v>3.3314799999999999E-3</v>
      </c>
      <c r="K396" s="60">
        <v>37469</v>
      </c>
      <c r="L396" s="61">
        <f t="shared" si="19"/>
        <v>100.41201699585754</v>
      </c>
      <c r="M396" s="61">
        <f t="shared" si="20"/>
        <v>102.12550625689184</v>
      </c>
      <c r="N396" s="61">
        <f t="shared" si="21"/>
        <v>101.2687616263747</v>
      </c>
      <c r="O396" s="61">
        <v>106.82048271822826</v>
      </c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6"/>
    </row>
    <row r="397" spans="1:58">
      <c r="A397" s="56"/>
      <c r="B397" s="56"/>
      <c r="C397" s="56"/>
      <c r="D397" s="56"/>
      <c r="E397" s="56"/>
      <c r="F397" s="56"/>
      <c r="G397" s="56"/>
      <c r="H397" s="56"/>
      <c r="I397" s="56"/>
      <c r="J397" s="58">
        <v>1.6602100000000001E-3</v>
      </c>
      <c r="K397" s="60">
        <v>37500</v>
      </c>
      <c r="L397" s="61">
        <f t="shared" si="19"/>
        <v>100.40953428236641</v>
      </c>
      <c r="M397" s="61">
        <f t="shared" si="20"/>
        <v>102.2094169387649</v>
      </c>
      <c r="N397" s="61">
        <f t="shared" si="21"/>
        <v>101.30947561056566</v>
      </c>
      <c r="O397" s="61">
        <v>108.32352168441165</v>
      </c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6"/>
    </row>
    <row r="398" spans="1:58">
      <c r="A398" s="56"/>
      <c r="B398" s="56"/>
      <c r="C398" s="56"/>
      <c r="D398" s="56"/>
      <c r="E398" s="56"/>
      <c r="F398" s="56"/>
      <c r="G398" s="56"/>
      <c r="H398" s="56"/>
      <c r="I398" s="56"/>
      <c r="J398" s="58">
        <v>1.6574600000000001E-3</v>
      </c>
      <c r="K398" s="60">
        <v>37530</v>
      </c>
      <c r="L398" s="61">
        <f t="shared" si="19"/>
        <v>100.40677596852542</v>
      </c>
      <c r="M398" s="61">
        <f t="shared" si="20"/>
        <v>102.29311572465522</v>
      </c>
      <c r="N398" s="61">
        <f t="shared" si="21"/>
        <v>101.34994584659032</v>
      </c>
      <c r="O398" s="61">
        <v>110.45018322388086</v>
      </c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6"/>
    </row>
    <row r="399" spans="1:58">
      <c r="A399" s="56"/>
      <c r="B399" s="56"/>
      <c r="C399" s="56"/>
      <c r="D399" s="56"/>
      <c r="E399" s="56"/>
      <c r="F399" s="56"/>
      <c r="G399" s="56"/>
      <c r="H399" s="56"/>
      <c r="I399" s="56"/>
      <c r="J399" s="58">
        <v>0</v>
      </c>
      <c r="K399" s="60">
        <v>37561</v>
      </c>
      <c r="L399" s="61">
        <f t="shared" si="19"/>
        <v>100.23787745808538</v>
      </c>
      <c r="M399" s="61">
        <f t="shared" si="20"/>
        <v>102.20747824417664</v>
      </c>
      <c r="N399" s="61">
        <f t="shared" si="21"/>
        <v>101.22267785113101</v>
      </c>
      <c r="O399" s="61">
        <v>111.23642285316005</v>
      </c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6"/>
    </row>
    <row r="400" spans="1:58">
      <c r="A400" s="56"/>
      <c r="B400" s="56"/>
      <c r="C400" s="56"/>
      <c r="D400" s="56"/>
      <c r="E400" s="56"/>
      <c r="F400" s="56"/>
      <c r="G400" s="56"/>
      <c r="H400" s="56"/>
      <c r="I400" s="56"/>
      <c r="J400" s="58">
        <v>-2.2062900000000001E-3</v>
      </c>
      <c r="K400" s="60">
        <v>37591</v>
      </c>
      <c r="L400" s="61">
        <f t="shared" si="19"/>
        <v>99.848481244622363</v>
      </c>
      <c r="M400" s="61">
        <f t="shared" si="20"/>
        <v>101.89660190322203</v>
      </c>
      <c r="N400" s="61">
        <f t="shared" si="21"/>
        <v>100.87254157392221</v>
      </c>
      <c r="O400" s="61">
        <v>112.42816539303968</v>
      </c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6"/>
    </row>
    <row r="401" spans="1:58">
      <c r="A401" s="56"/>
      <c r="B401" s="56"/>
      <c r="C401" s="56"/>
      <c r="D401" s="56"/>
      <c r="E401" s="56"/>
      <c r="F401" s="56"/>
      <c r="G401" s="56"/>
      <c r="H401" s="56"/>
      <c r="I401" s="56"/>
      <c r="J401" s="58">
        <v>4.4223299999999995E-3</v>
      </c>
      <c r="K401" s="60">
        <v>37622</v>
      </c>
      <c r="L401" s="61">
        <f t="shared" si="19"/>
        <v>100.12134202775579</v>
      </c>
      <c r="M401" s="61">
        <f t="shared" si="20"/>
        <v>102.26153952543599</v>
      </c>
      <c r="N401" s="61">
        <f t="shared" si="21"/>
        <v>101.1914407765959</v>
      </c>
      <c r="O401" s="61">
        <v>113.58417427524398</v>
      </c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6"/>
    </row>
    <row r="402" spans="1:58">
      <c r="A402" s="56"/>
      <c r="B402" s="56"/>
      <c r="C402" s="56"/>
      <c r="D402" s="56"/>
      <c r="E402" s="56"/>
      <c r="F402" s="56"/>
      <c r="G402" s="56"/>
      <c r="H402" s="56"/>
      <c r="I402" s="56"/>
      <c r="J402" s="58">
        <v>7.7050099999999896E-3</v>
      </c>
      <c r="K402" s="60">
        <v>37653</v>
      </c>
      <c r="L402" s="61">
        <f t="shared" si="19"/>
        <v>100.72306193420681</v>
      </c>
      <c r="M402" s="61">
        <f t="shared" si="20"/>
        <v>102.96319503053292</v>
      </c>
      <c r="N402" s="61">
        <f t="shared" si="21"/>
        <v>101.84312848236986</v>
      </c>
      <c r="O402" s="61">
        <v>113.29716978368529</v>
      </c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6"/>
    </row>
    <row r="403" spans="1:58">
      <c r="A403" s="56"/>
      <c r="B403" s="56"/>
      <c r="C403" s="56"/>
      <c r="D403" s="56"/>
      <c r="E403" s="56"/>
      <c r="F403" s="56"/>
      <c r="G403" s="56"/>
      <c r="H403" s="56"/>
      <c r="I403" s="56"/>
      <c r="J403" s="58">
        <v>6.0076499999999903E-3</v>
      </c>
      <c r="K403" s="60">
        <v>37681</v>
      </c>
      <c r="L403" s="61">
        <f t="shared" si="19"/>
        <v>101.15772240927926</v>
      </c>
      <c r="M403" s="61">
        <f t="shared" si="20"/>
        <v>103.49504556330341</v>
      </c>
      <c r="N403" s="61">
        <f t="shared" si="21"/>
        <v>102.32638398629133</v>
      </c>
      <c r="O403" s="61">
        <v>112.84411706115429</v>
      </c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6"/>
    </row>
    <row r="404" spans="1:58">
      <c r="A404" s="56"/>
      <c r="B404" s="56"/>
      <c r="C404" s="56"/>
      <c r="D404" s="56"/>
      <c r="E404" s="56"/>
      <c r="F404" s="56"/>
      <c r="G404" s="56"/>
      <c r="H404" s="56"/>
      <c r="I404" s="56"/>
      <c r="J404" s="58">
        <v>-2.17154999999999E-3</v>
      </c>
      <c r="K404" s="60">
        <v>37712</v>
      </c>
      <c r="L404" s="61">
        <f t="shared" si="19"/>
        <v>100.76826116243858</v>
      </c>
      <c r="M404" s="61">
        <f t="shared" si="20"/>
        <v>103.18384533932978</v>
      </c>
      <c r="N404" s="61">
        <f t="shared" si="21"/>
        <v>101.97605325088418</v>
      </c>
      <c r="O404" s="61">
        <v>114.62654631219375</v>
      </c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6"/>
    </row>
    <row r="405" spans="1:58">
      <c r="A405" s="56"/>
      <c r="B405" s="56"/>
      <c r="C405" s="56"/>
      <c r="D405" s="56"/>
      <c r="E405" s="56"/>
      <c r="F405" s="56"/>
      <c r="G405" s="56"/>
      <c r="H405" s="56"/>
      <c r="I405" s="56"/>
      <c r="J405" s="58">
        <v>-1.63221E-3</v>
      </c>
      <c r="K405" s="60">
        <v>37742</v>
      </c>
      <c r="L405" s="61">
        <f t="shared" si="19"/>
        <v>100.43455628915476</v>
      </c>
      <c r="M405" s="61">
        <f t="shared" si="20"/>
        <v>102.92918545147222</v>
      </c>
      <c r="N405" s="61">
        <f t="shared" si="21"/>
        <v>101.68187087031349</v>
      </c>
      <c r="O405" s="61">
        <v>114.84293830632191</v>
      </c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6"/>
    </row>
    <row r="406" spans="1:58">
      <c r="A406" s="56"/>
      <c r="B406" s="56"/>
      <c r="C406" s="56"/>
      <c r="D406" s="56"/>
      <c r="E406" s="56"/>
      <c r="F406" s="56"/>
      <c r="G406" s="56"/>
      <c r="H406" s="56"/>
      <c r="I406" s="56"/>
      <c r="J406" s="58">
        <v>1.0899200000000001E-3</v>
      </c>
      <c r="K406" s="60">
        <v>37773</v>
      </c>
      <c r="L406" s="61">
        <f t="shared" si="19"/>
        <v>100.37489254304897</v>
      </c>
      <c r="M406" s="61">
        <f t="shared" si="20"/>
        <v>102.95510612723821</v>
      </c>
      <c r="N406" s="61">
        <f t="shared" si="21"/>
        <v>101.66499933514359</v>
      </c>
      <c r="O406" s="61">
        <v>114.76117013424781</v>
      </c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  <c r="AV406" s="56"/>
      <c r="AW406" s="56"/>
      <c r="AX406" s="56"/>
      <c r="AY406" s="56"/>
      <c r="AZ406" s="56"/>
      <c r="BA406" s="56"/>
      <c r="BB406" s="56"/>
      <c r="BC406" s="56"/>
      <c r="BD406" s="56"/>
      <c r="BE406" s="56"/>
      <c r="BF406" s="56"/>
    </row>
    <row r="407" spans="1:58">
      <c r="A407" s="56"/>
      <c r="B407" s="56"/>
      <c r="C407" s="56"/>
      <c r="D407" s="56"/>
      <c r="E407" s="56"/>
      <c r="F407" s="56"/>
      <c r="G407" s="56"/>
      <c r="H407" s="56"/>
      <c r="I407" s="56"/>
      <c r="J407" s="58">
        <v>1.08873E-3</v>
      </c>
      <c r="K407" s="60">
        <v>37803</v>
      </c>
      <c r="L407" s="61">
        <f t="shared" si="19"/>
        <v>100.31514499535004</v>
      </c>
      <c r="M407" s="61">
        <f t="shared" si="20"/>
        <v>102.98091091660457</v>
      </c>
      <c r="N407" s="61">
        <f t="shared" si="21"/>
        <v>101.64802795597731</v>
      </c>
      <c r="O407" s="61">
        <v>116.01584253120851</v>
      </c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6"/>
    </row>
    <row r="408" spans="1:58">
      <c r="A408" s="56"/>
      <c r="B408" s="56"/>
      <c r="C408" s="56"/>
      <c r="D408" s="56"/>
      <c r="E408" s="56"/>
      <c r="F408" s="56"/>
      <c r="G408" s="56"/>
      <c r="H408" s="56"/>
      <c r="I408" s="56"/>
      <c r="J408" s="58">
        <v>3.8064199999999896E-3</v>
      </c>
      <c r="K408" s="60">
        <v>37834</v>
      </c>
      <c r="L408" s="61">
        <f t="shared" si="19"/>
        <v>100.52759988352194</v>
      </c>
      <c r="M408" s="61">
        <f t="shared" si="20"/>
        <v>103.28635806451472</v>
      </c>
      <c r="N408" s="61">
        <f t="shared" si="21"/>
        <v>101.90697897401833</v>
      </c>
      <c r="O408" s="61">
        <v>115.24287537876008</v>
      </c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6"/>
    </row>
    <row r="409" spans="1:58">
      <c r="A409" s="56"/>
      <c r="B409" s="56"/>
      <c r="C409" s="56"/>
      <c r="D409" s="56"/>
      <c r="E409" s="56"/>
      <c r="F409" s="56"/>
      <c r="G409" s="56"/>
      <c r="H409" s="56"/>
      <c r="I409" s="56"/>
      <c r="J409" s="58">
        <v>3.25027E-3</v>
      </c>
      <c r="K409" s="60">
        <v>37865</v>
      </c>
      <c r="L409" s="61">
        <f t="shared" si="19"/>
        <v>100.68469034575021</v>
      </c>
      <c r="M409" s="61">
        <f t="shared" si="20"/>
        <v>103.53531656746526</v>
      </c>
      <c r="N409" s="61">
        <f t="shared" si="21"/>
        <v>102.11000345660773</v>
      </c>
      <c r="O409" s="61">
        <v>116.05159225673052</v>
      </c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6"/>
    </row>
    <row r="410" spans="1:58">
      <c r="A410" s="56"/>
      <c r="B410" s="56"/>
      <c r="C410" s="56"/>
      <c r="D410" s="56"/>
      <c r="E410" s="56"/>
      <c r="F410" s="56"/>
      <c r="G410" s="56"/>
      <c r="H410" s="56"/>
      <c r="I410" s="56"/>
      <c r="J410" s="58">
        <v>-1.0799099999999901E-3</v>
      </c>
      <c r="K410" s="60">
        <v>37895</v>
      </c>
      <c r="L410" s="61">
        <f t="shared" si="19"/>
        <v>100.40677683979821</v>
      </c>
      <c r="M410" s="61">
        <f t="shared" si="20"/>
        <v>103.33692392466699</v>
      </c>
      <c r="N410" s="61">
        <f t="shared" si="21"/>
        <v>101.87185038223259</v>
      </c>
      <c r="O410" s="61">
        <v>117.4237398629372</v>
      </c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6"/>
    </row>
    <row r="411" spans="1:58">
      <c r="A411" s="56"/>
      <c r="B411" s="56"/>
      <c r="C411" s="56"/>
      <c r="D411" s="56"/>
      <c r="E411" s="56"/>
      <c r="F411" s="56"/>
      <c r="G411" s="56"/>
      <c r="H411" s="56"/>
      <c r="I411" s="56"/>
      <c r="J411" s="58">
        <v>-2.7027000000000002E-3</v>
      </c>
      <c r="K411" s="60">
        <v>37926</v>
      </c>
      <c r="L411" s="61">
        <f t="shared" si="19"/>
        <v>99.966965414135771</v>
      </c>
      <c r="M411" s="61">
        <f t="shared" si="20"/>
        <v>102.97135770148479</v>
      </c>
      <c r="N411" s="61">
        <f t="shared" si="21"/>
        <v>101.46916155781028</v>
      </c>
      <c r="O411" s="61">
        <v>118.88236581714062</v>
      </c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6"/>
    </row>
    <row r="412" spans="1:58">
      <c r="A412" s="56"/>
      <c r="B412" s="56"/>
      <c r="C412" s="56"/>
      <c r="D412" s="56"/>
      <c r="E412" s="56"/>
      <c r="F412" s="56"/>
      <c r="G412" s="56"/>
      <c r="H412" s="56"/>
      <c r="I412" s="56"/>
      <c r="J412" s="58">
        <v>-1.0840100000000001E-3</v>
      </c>
      <c r="K412" s="60">
        <v>37956</v>
      </c>
      <c r="L412" s="61">
        <f t="shared" si="19"/>
        <v>99.690623823263465</v>
      </c>
      <c r="M412" s="61">
        <f t="shared" si="20"/>
        <v>102.77362387811287</v>
      </c>
      <c r="N412" s="61">
        <f t="shared" si="21"/>
        <v>101.23212385068817</v>
      </c>
      <c r="O412" s="61">
        <v>120.39604742814396</v>
      </c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6"/>
    </row>
    <row r="413" spans="1:58">
      <c r="A413" s="56"/>
      <c r="B413" s="56"/>
      <c r="C413" s="56"/>
      <c r="D413" s="56"/>
      <c r="E413" s="56"/>
      <c r="F413" s="56"/>
      <c r="G413" s="56"/>
      <c r="H413" s="56"/>
      <c r="I413" s="56"/>
      <c r="J413" s="58">
        <v>4.8833399999999895E-3</v>
      </c>
      <c r="K413" s="60">
        <v>37987</v>
      </c>
      <c r="L413" s="61">
        <f t="shared" si="19"/>
        <v>100.00893428772349</v>
      </c>
      <c r="M413" s="61">
        <f t="shared" si="20"/>
        <v>103.1890425141585</v>
      </c>
      <c r="N413" s="61">
        <f t="shared" si="21"/>
        <v>101.598988400941</v>
      </c>
      <c r="O413" s="61">
        <v>121.07526172970984</v>
      </c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6"/>
    </row>
    <row r="414" spans="1:58">
      <c r="A414" s="56"/>
      <c r="B414" s="56"/>
      <c r="C414" s="56"/>
      <c r="D414" s="56"/>
      <c r="E414" s="56"/>
      <c r="F414" s="56"/>
      <c r="G414" s="56"/>
      <c r="H414" s="56"/>
      <c r="I414" s="56"/>
      <c r="J414" s="58">
        <v>5.3995700000000002E-3</v>
      </c>
      <c r="K414" s="60">
        <v>38018</v>
      </c>
      <c r="L414" s="61">
        <f t="shared" si="19"/>
        <v>100.37980187922082</v>
      </c>
      <c r="M414" s="61">
        <f t="shared" si="20"/>
        <v>103.65936498682858</v>
      </c>
      <c r="N414" s="61">
        <f t="shared" si="21"/>
        <v>102.01958343302471</v>
      </c>
      <c r="O414" s="61">
        <v>123.8352449659956</v>
      </c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6"/>
    </row>
    <row r="415" spans="1:58">
      <c r="A415" s="56"/>
      <c r="B415" s="56"/>
      <c r="C415" s="56"/>
      <c r="D415" s="56"/>
      <c r="E415" s="56"/>
      <c r="F415" s="56"/>
      <c r="G415" s="56"/>
      <c r="H415" s="56"/>
      <c r="I415" s="56"/>
      <c r="J415" s="58">
        <v>6.4446800000000004E-3</v>
      </c>
      <c r="K415" s="60">
        <v>38047</v>
      </c>
      <c r="L415" s="61">
        <f t="shared" si="19"/>
        <v>100.85677624018953</v>
      </c>
      <c r="M415" s="61">
        <f t="shared" si="20"/>
        <v>104.24007587220687</v>
      </c>
      <c r="N415" s="61">
        <f t="shared" si="21"/>
        <v>102.5484260561982</v>
      </c>
      <c r="O415" s="61">
        <v>126.03905413598397</v>
      </c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6"/>
    </row>
    <row r="416" spans="1:58">
      <c r="A416" s="56"/>
      <c r="B416" s="56"/>
      <c r="C416" s="56"/>
      <c r="D416" s="56"/>
      <c r="E416" s="56"/>
      <c r="F416" s="56"/>
      <c r="G416" s="56"/>
      <c r="H416" s="56"/>
      <c r="I416" s="56"/>
      <c r="J416" s="58">
        <v>3.20170999999999E-3</v>
      </c>
      <c r="K416" s="60">
        <v>38078</v>
      </c>
      <c r="L416" s="61">
        <f t="shared" si="19"/>
        <v>101.00949172656874</v>
      </c>
      <c r="M416" s="61">
        <f t="shared" si="20"/>
        <v>104.48627552908654</v>
      </c>
      <c r="N416" s="61">
        <f t="shared" si="21"/>
        <v>102.74788362782763</v>
      </c>
      <c r="O416" s="61">
        <v>126.91355090529568</v>
      </c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6"/>
    </row>
    <row r="417" spans="1:58">
      <c r="A417" s="56"/>
      <c r="B417" s="56"/>
      <c r="C417" s="56"/>
      <c r="D417" s="56"/>
      <c r="E417" s="56"/>
      <c r="F417" s="56"/>
      <c r="G417" s="56"/>
      <c r="H417" s="56"/>
      <c r="I417" s="56"/>
      <c r="J417" s="58">
        <v>5.8510599999999999E-3</v>
      </c>
      <c r="K417" s="60">
        <v>38108</v>
      </c>
      <c r="L417" s="61">
        <f t="shared" si="19"/>
        <v>101.42959779152848</v>
      </c>
      <c r="M417" s="61">
        <f t="shared" si="20"/>
        <v>105.00964563921636</v>
      </c>
      <c r="N417" s="61">
        <f t="shared" si="21"/>
        <v>103.21962171537243</v>
      </c>
      <c r="O417" s="61">
        <v>127.52024844404335</v>
      </c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6"/>
    </row>
    <row r="418" spans="1:58">
      <c r="A418" s="56"/>
      <c r="B418" s="56"/>
      <c r="C418" s="56"/>
      <c r="D418" s="56"/>
      <c r="E418" s="56"/>
      <c r="F418" s="56"/>
      <c r="G418" s="56"/>
      <c r="H418" s="56"/>
      <c r="I418" s="56"/>
      <c r="J418" s="58">
        <v>3.1729200000000001E-3</v>
      </c>
      <c r="K418" s="60">
        <v>38139</v>
      </c>
      <c r="L418" s="61">
        <f t="shared" si="19"/>
        <v>101.58026538782828</v>
      </c>
      <c r="M418" s="61">
        <f t="shared" si="20"/>
        <v>105.25464220945527</v>
      </c>
      <c r="N418" s="61">
        <f t="shared" si="21"/>
        <v>103.41745379864177</v>
      </c>
      <c r="O418" s="61">
        <v>127.77593929419851</v>
      </c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6"/>
    </row>
    <row r="419" spans="1:58">
      <c r="A419" s="56"/>
      <c r="B419" s="56"/>
      <c r="C419" s="56"/>
      <c r="D419" s="56"/>
      <c r="E419" s="56"/>
      <c r="F419" s="56"/>
      <c r="G419" s="56"/>
      <c r="H419" s="56"/>
      <c r="I419" s="56"/>
      <c r="J419" s="58">
        <v>-1.5814400000000001E-3</v>
      </c>
      <c r="K419" s="60">
        <v>38169</v>
      </c>
      <c r="L419" s="61">
        <f t="shared" si="19"/>
        <v>101.24902003059162</v>
      </c>
      <c r="M419" s="61">
        <f t="shared" si="20"/>
        <v>105.00021085611701</v>
      </c>
      <c r="N419" s="61">
        <f t="shared" si="21"/>
        <v>103.12461544335432</v>
      </c>
      <c r="O419" s="61">
        <v>132.17498377703131</v>
      </c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6"/>
    </row>
    <row r="420" spans="1:58">
      <c r="A420" s="56"/>
      <c r="B420" s="56"/>
      <c r="C420" s="56"/>
      <c r="D420" s="56"/>
      <c r="E420" s="56"/>
      <c r="F420" s="56"/>
      <c r="G420" s="56"/>
      <c r="H420" s="56"/>
      <c r="I420" s="56"/>
      <c r="J420" s="58">
        <v>5.2797999999999994E-4</v>
      </c>
      <c r="K420" s="60">
        <v>38200</v>
      </c>
      <c r="L420" s="61">
        <f t="shared" si="19"/>
        <v>101.13207228010656</v>
      </c>
      <c r="M420" s="61">
        <f t="shared" si="20"/>
        <v>104.96769865676526</v>
      </c>
      <c r="N420" s="61">
        <f t="shared" si="21"/>
        <v>103.04988546843592</v>
      </c>
      <c r="O420" s="61">
        <v>133.38460957606358</v>
      </c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6"/>
    </row>
    <row r="421" spans="1:58">
      <c r="A421" s="56"/>
      <c r="B421" s="56"/>
      <c r="C421" s="56"/>
      <c r="D421" s="56"/>
      <c r="E421" s="56"/>
      <c r="F421" s="56"/>
      <c r="G421" s="56"/>
      <c r="H421" s="56"/>
      <c r="I421" s="56"/>
      <c r="J421" s="58">
        <v>2.1108199999999898E-3</v>
      </c>
      <c r="K421" s="60">
        <v>38231</v>
      </c>
      <c r="L421" s="61">
        <f t="shared" si="19"/>
        <v>101.17506622902422</v>
      </c>
      <c r="M421" s="61">
        <f t="shared" si="20"/>
        <v>105.10120450204531</v>
      </c>
      <c r="N421" s="61">
        <f t="shared" si="21"/>
        <v>103.13813536553477</v>
      </c>
      <c r="O421" s="61">
        <v>134.65916621286769</v>
      </c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6"/>
    </row>
    <row r="422" spans="1:58">
      <c r="A422" s="56"/>
      <c r="B422" s="56"/>
      <c r="C422" s="56"/>
      <c r="D422" s="56"/>
      <c r="E422" s="56"/>
      <c r="F422" s="56"/>
      <c r="G422" s="56"/>
      <c r="H422" s="56"/>
      <c r="I422" s="56"/>
      <c r="J422" s="58">
        <v>5.2659299999999899E-3</v>
      </c>
      <c r="K422" s="60">
        <v>38261</v>
      </c>
      <c r="L422" s="61">
        <f t="shared" si="19"/>
        <v>101.53675994806881</v>
      </c>
      <c r="M422" s="61">
        <f t="shared" si="20"/>
        <v>105.56620839855762</v>
      </c>
      <c r="N422" s="61">
        <f t="shared" si="21"/>
        <v>103.55148417331321</v>
      </c>
      <c r="O422" s="61">
        <v>137.28295966877556</v>
      </c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6"/>
    </row>
    <row r="423" spans="1:58">
      <c r="A423" s="56"/>
      <c r="B423" s="56"/>
      <c r="C423" s="56"/>
      <c r="D423" s="56"/>
      <c r="E423" s="56"/>
      <c r="F423" s="56"/>
      <c r="G423" s="56"/>
      <c r="H423" s="56"/>
      <c r="I423" s="56"/>
      <c r="J423" s="58">
        <v>5.23829999999999E-4</v>
      </c>
      <c r="K423" s="60">
        <v>38292</v>
      </c>
      <c r="L423" s="61">
        <f t="shared" si="19"/>
        <v>101.41905917465672</v>
      </c>
      <c r="M423" s="61">
        <f t="shared" si="20"/>
        <v>105.53308321108462</v>
      </c>
      <c r="N423" s="61">
        <f t="shared" si="21"/>
        <v>103.47607119287068</v>
      </c>
      <c r="O423" s="61">
        <v>138.53872808575375</v>
      </c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  <c r="AV423" s="56"/>
      <c r="AW423" s="56"/>
      <c r="AX423" s="56"/>
      <c r="AY423" s="56"/>
      <c r="AZ423" s="56"/>
      <c r="BA423" s="56"/>
      <c r="BB423" s="56"/>
      <c r="BC423" s="56"/>
      <c r="BD423" s="56"/>
      <c r="BE423" s="56"/>
      <c r="BF423" s="56"/>
    </row>
    <row r="424" spans="1:58">
      <c r="A424" s="56"/>
      <c r="B424" s="56"/>
      <c r="C424" s="56"/>
      <c r="D424" s="56"/>
      <c r="E424" s="56"/>
      <c r="F424" s="56"/>
      <c r="G424" s="56"/>
      <c r="H424" s="56"/>
      <c r="I424" s="56"/>
      <c r="J424" s="58">
        <v>-3.6649199999999899E-3</v>
      </c>
      <c r="K424" s="60">
        <v>38322</v>
      </c>
      <c r="L424" s="61">
        <f t="shared" si="19"/>
        <v>100.87739036138157</v>
      </c>
      <c r="M424" s="61">
        <f t="shared" si="20"/>
        <v>105.05828679120461</v>
      </c>
      <c r="N424" s="61">
        <f t="shared" si="21"/>
        <v>102.96783857629309</v>
      </c>
      <c r="O424" s="61">
        <v>140.04954833102011</v>
      </c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  <c r="AV424" s="56"/>
      <c r="AW424" s="56"/>
      <c r="AX424" s="56"/>
      <c r="AY424" s="56"/>
      <c r="AZ424" s="56"/>
      <c r="BA424" s="56"/>
      <c r="BB424" s="56"/>
      <c r="BC424" s="56"/>
      <c r="BD424" s="56"/>
      <c r="BE424" s="56"/>
      <c r="BF424" s="56"/>
    </row>
    <row r="425" spans="1:58">
      <c r="A425" s="56"/>
      <c r="B425" s="56"/>
      <c r="C425" s="56"/>
      <c r="D425" s="56"/>
      <c r="E425" s="56"/>
      <c r="F425" s="56"/>
      <c r="G425" s="56"/>
      <c r="H425" s="56"/>
      <c r="I425" s="56"/>
      <c r="J425" s="58">
        <v>2.1019399999999901E-3</v>
      </c>
      <c r="K425" s="60">
        <v>38353</v>
      </c>
      <c r="L425" s="61">
        <f t="shared" si="19"/>
        <v>100.9193817538257</v>
      </c>
      <c r="M425" s="61">
        <f t="shared" si="20"/>
        <v>105.19097571674514</v>
      </c>
      <c r="N425" s="61">
        <f t="shared" si="21"/>
        <v>103.05517873528542</v>
      </c>
      <c r="O425" s="61">
        <v>145.45124540519271</v>
      </c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  <c r="AV425" s="56"/>
      <c r="AW425" s="56"/>
      <c r="AX425" s="56"/>
      <c r="AY425" s="56"/>
      <c r="AZ425" s="56"/>
      <c r="BA425" s="56"/>
      <c r="BB425" s="56"/>
      <c r="BC425" s="56"/>
      <c r="BD425" s="56"/>
      <c r="BE425" s="56"/>
      <c r="BF425" s="56"/>
    </row>
    <row r="426" spans="1:58">
      <c r="A426" s="56"/>
      <c r="B426" s="56"/>
      <c r="C426" s="56"/>
      <c r="D426" s="56"/>
      <c r="E426" s="56"/>
      <c r="F426" s="56"/>
      <c r="G426" s="56"/>
      <c r="H426" s="56"/>
      <c r="I426" s="56"/>
      <c r="J426" s="58">
        <v>5.7682199999999993E-3</v>
      </c>
      <c r="K426" s="60">
        <v>38384</v>
      </c>
      <c r="L426" s="61">
        <f t="shared" si="19"/>
        <v>101.33076694603788</v>
      </c>
      <c r="M426" s="61">
        <f t="shared" si="20"/>
        <v>105.70916893377938</v>
      </c>
      <c r="N426" s="61">
        <f t="shared" si="21"/>
        <v>103.51996793990864</v>
      </c>
      <c r="O426" s="61">
        <v>146.69914436514654</v>
      </c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  <c r="AV426" s="56"/>
      <c r="AW426" s="56"/>
      <c r="AX426" s="56"/>
      <c r="AY426" s="56"/>
      <c r="AZ426" s="56"/>
      <c r="BA426" s="56"/>
      <c r="BB426" s="56"/>
      <c r="BC426" s="56"/>
      <c r="BD426" s="56"/>
      <c r="BE426" s="56"/>
      <c r="BF426" s="56"/>
    </row>
    <row r="427" spans="1:58">
      <c r="A427" s="56"/>
      <c r="B427" s="56"/>
      <c r="C427" s="56"/>
      <c r="D427" s="56"/>
      <c r="E427" s="56"/>
      <c r="F427" s="56"/>
      <c r="G427" s="56"/>
      <c r="H427" s="56"/>
      <c r="I427" s="56"/>
      <c r="J427" s="58">
        <v>7.8206500000000002E-3</v>
      </c>
      <c r="K427" s="60">
        <v>38412</v>
      </c>
      <c r="L427" s="61">
        <f t="shared" si="19"/>
        <v>101.95145356192167</v>
      </c>
      <c r="M427" s="61">
        <f t="shared" si="20"/>
        <v>106.44669391633032</v>
      </c>
      <c r="N427" s="61">
        <f t="shared" si="21"/>
        <v>104.19907373912599</v>
      </c>
      <c r="O427" s="61">
        <v>150.36005085260763</v>
      </c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6"/>
    </row>
    <row r="428" spans="1:58">
      <c r="A428" s="56"/>
      <c r="B428" s="56"/>
      <c r="C428" s="56"/>
      <c r="D428" s="56"/>
      <c r="E428" s="56"/>
      <c r="F428" s="56"/>
      <c r="G428" s="56"/>
      <c r="H428" s="56"/>
      <c r="I428" s="56"/>
      <c r="J428" s="58">
        <v>6.7252999999999896E-3</v>
      </c>
      <c r="K428" s="60">
        <v>38443</v>
      </c>
      <c r="L428" s="61">
        <f t="shared" si="19"/>
        <v>102.46445742625554</v>
      </c>
      <c r="M428" s="61">
        <f t="shared" si="20"/>
        <v>107.07286578131628</v>
      </c>
      <c r="N428" s="61">
        <f t="shared" si="21"/>
        <v>104.76866160378592</v>
      </c>
      <c r="O428" s="61">
        <v>151.28688524206819</v>
      </c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6"/>
    </row>
    <row r="429" spans="1:58">
      <c r="A429" s="56"/>
      <c r="B429" s="56"/>
      <c r="C429" s="56"/>
      <c r="D429" s="56"/>
      <c r="E429" s="56"/>
      <c r="F429" s="56"/>
      <c r="G429" s="56"/>
      <c r="H429" s="56"/>
      <c r="I429" s="56"/>
      <c r="J429" s="58">
        <v>-1.02775E-3</v>
      </c>
      <c r="K429" s="60">
        <v>38473</v>
      </c>
      <c r="L429" s="61">
        <f t="shared" si="19"/>
        <v>102.18696689896473</v>
      </c>
      <c r="M429" s="61">
        <f t="shared" si="20"/>
        <v>106.87327479096193</v>
      </c>
      <c r="N429" s="61">
        <f t="shared" si="21"/>
        <v>104.53012084496334</v>
      </c>
      <c r="O429" s="61">
        <v>154.27664692559898</v>
      </c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6"/>
    </row>
    <row r="430" spans="1:58">
      <c r="A430" s="56"/>
      <c r="B430" s="56"/>
      <c r="C430" s="56"/>
      <c r="D430" s="56"/>
      <c r="E430" s="56"/>
      <c r="F430" s="56"/>
      <c r="G430" s="56"/>
      <c r="H430" s="56"/>
      <c r="I430" s="56"/>
      <c r="J430" s="58">
        <v>5.1440000000000004E-4</v>
      </c>
      <c r="K430" s="60">
        <v>38504</v>
      </c>
      <c r="L430" s="61">
        <f t="shared" si="19"/>
        <v>102.06755040759889</v>
      </c>
      <c r="M430" s="61">
        <f t="shared" si="20"/>
        <v>106.8387324932262</v>
      </c>
      <c r="N430" s="61">
        <f t="shared" si="21"/>
        <v>104.45314145041255</v>
      </c>
      <c r="O430" s="61">
        <v>156.2628816164426</v>
      </c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6"/>
    </row>
    <row r="431" spans="1:58">
      <c r="A431" s="56"/>
      <c r="B431" s="56"/>
      <c r="C431" s="56"/>
      <c r="D431" s="56"/>
      <c r="E431" s="56"/>
      <c r="F431" s="56"/>
      <c r="G431" s="56"/>
      <c r="H431" s="56"/>
      <c r="I431" s="56"/>
      <c r="J431" s="58">
        <v>4.6272500000000003E-3</v>
      </c>
      <c r="K431" s="60">
        <v>38534</v>
      </c>
      <c r="L431" s="61">
        <f t="shared" si="19"/>
        <v>102.36735584783526</v>
      </c>
      <c r="M431" s="61">
        <f t="shared" si="20"/>
        <v>107.24324517526171</v>
      </c>
      <c r="N431" s="61">
        <f t="shared" si="21"/>
        <v>104.80530051154848</v>
      </c>
      <c r="O431" s="61">
        <v>158.31373817992943</v>
      </c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6"/>
    </row>
    <row r="432" spans="1:58">
      <c r="A432" s="56"/>
      <c r="B432" s="56"/>
      <c r="C432" s="56"/>
      <c r="D432" s="56"/>
      <c r="E432" s="56"/>
      <c r="F432" s="56"/>
      <c r="G432" s="56"/>
      <c r="H432" s="56"/>
      <c r="I432" s="56"/>
      <c r="J432" s="58">
        <v>5.1177099999999897E-3</v>
      </c>
      <c r="K432" s="60">
        <v>38565</v>
      </c>
      <c r="L432" s="61">
        <f t="shared" si="19"/>
        <v>102.71816455157349</v>
      </c>
      <c r="M432" s="61">
        <f t="shared" si="20"/>
        <v>107.70184391047023</v>
      </c>
      <c r="N432" s="61">
        <f t="shared" si="21"/>
        <v>105.21000423102186</v>
      </c>
      <c r="O432" s="61">
        <v>161.61997811945287</v>
      </c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</row>
    <row r="433" spans="1:58">
      <c r="A433" s="56"/>
      <c r="B433" s="56"/>
      <c r="C433" s="56"/>
      <c r="D433" s="56"/>
      <c r="E433" s="56"/>
      <c r="F433" s="56"/>
      <c r="G433" s="56"/>
      <c r="H433" s="56"/>
      <c r="I433" s="56"/>
      <c r="J433" s="58">
        <v>1.221996E-2</v>
      </c>
      <c r="K433" s="60">
        <v>38596</v>
      </c>
      <c r="L433" s="61">
        <f t="shared" si="19"/>
        <v>103.79847837284969</v>
      </c>
      <c r="M433" s="61">
        <f t="shared" si="20"/>
        <v>108.9266887703686</v>
      </c>
      <c r="N433" s="61">
        <f t="shared" si="21"/>
        <v>106.36258357160915</v>
      </c>
      <c r="O433" s="61">
        <v>162.7639889725736</v>
      </c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6"/>
    </row>
    <row r="434" spans="1:58">
      <c r="A434" s="56"/>
      <c r="B434" s="56"/>
      <c r="C434" s="56"/>
      <c r="D434" s="56"/>
      <c r="E434" s="56"/>
      <c r="F434" s="56"/>
      <c r="G434" s="56"/>
      <c r="H434" s="56"/>
      <c r="I434" s="56"/>
      <c r="J434" s="58">
        <v>2.0120699999999999E-3</v>
      </c>
      <c r="K434" s="60">
        <v>38626</v>
      </c>
      <c r="L434" s="61">
        <f t="shared" si="19"/>
        <v>103.83237302470567</v>
      </c>
      <c r="M434" s="61">
        <f t="shared" si="20"/>
        <v>109.05448245281012</v>
      </c>
      <c r="N434" s="61">
        <f t="shared" si="21"/>
        <v>106.44342773875789</v>
      </c>
      <c r="O434" s="61">
        <v>161.63149341370132</v>
      </c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  <c r="AV434" s="56"/>
      <c r="AW434" s="56"/>
      <c r="AX434" s="56"/>
      <c r="AY434" s="56"/>
      <c r="AZ434" s="56"/>
      <c r="BA434" s="56"/>
      <c r="BB434" s="56"/>
      <c r="BC434" s="56"/>
      <c r="BD434" s="56"/>
      <c r="BE434" s="56"/>
      <c r="BF434" s="56"/>
    </row>
    <row r="435" spans="1:58">
      <c r="A435" s="56"/>
      <c r="B435" s="56"/>
      <c r="C435" s="56"/>
      <c r="D435" s="56"/>
      <c r="E435" s="56"/>
      <c r="F435" s="56"/>
      <c r="G435" s="56"/>
      <c r="H435" s="56"/>
      <c r="I435" s="56"/>
      <c r="J435" s="58">
        <v>-8.0321300000000002E-3</v>
      </c>
      <c r="K435" s="60">
        <v>38657</v>
      </c>
      <c r="L435" s="61">
        <f t="shared" si="19"/>
        <v>102.8251199520233</v>
      </c>
      <c r="M435" s="61">
        <f t="shared" si="20"/>
        <v>108.08797804599821</v>
      </c>
      <c r="N435" s="61">
        <f t="shared" si="21"/>
        <v>105.45654899901075</v>
      </c>
      <c r="O435" s="61">
        <v>162.8862710233706</v>
      </c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  <c r="AV435" s="56"/>
      <c r="AW435" s="56"/>
      <c r="AX435" s="56"/>
      <c r="AY435" s="56"/>
      <c r="AZ435" s="56"/>
      <c r="BA435" s="56"/>
      <c r="BB435" s="56"/>
      <c r="BC435" s="56"/>
      <c r="BD435" s="56"/>
      <c r="BE435" s="56"/>
      <c r="BF435" s="56"/>
    </row>
    <row r="436" spans="1:58">
      <c r="A436" s="56"/>
      <c r="B436" s="56"/>
      <c r="C436" s="56"/>
      <c r="D436" s="56"/>
      <c r="E436" s="56"/>
      <c r="F436" s="56"/>
      <c r="G436" s="56"/>
      <c r="H436" s="56"/>
      <c r="I436" s="56"/>
      <c r="J436" s="58">
        <v>-4.0485799999999995E-3</v>
      </c>
      <c r="K436" s="60">
        <v>38687</v>
      </c>
      <c r="L436" s="61">
        <f t="shared" si="19"/>
        <v>102.2365579868782</v>
      </c>
      <c r="M436" s="61">
        <f t="shared" si="20"/>
        <v>107.56025276300586</v>
      </c>
      <c r="N436" s="61">
        <f t="shared" si="21"/>
        <v>104.89840537494203</v>
      </c>
      <c r="O436" s="61">
        <v>160.63606234369112</v>
      </c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  <c r="AV436" s="56"/>
      <c r="AW436" s="56"/>
      <c r="AX436" s="56"/>
      <c r="AY436" s="56"/>
      <c r="AZ436" s="56"/>
      <c r="BA436" s="56"/>
      <c r="BB436" s="56"/>
      <c r="BC436" s="56"/>
      <c r="BD436" s="56"/>
      <c r="BE436" s="56"/>
      <c r="BF436" s="56"/>
    </row>
    <row r="437" spans="1:58">
      <c r="A437" s="56"/>
      <c r="B437" s="56"/>
      <c r="C437" s="56"/>
      <c r="D437" s="56"/>
      <c r="E437" s="56"/>
      <c r="F437" s="56"/>
      <c r="G437" s="56"/>
      <c r="H437" s="56"/>
      <c r="I437" s="56"/>
      <c r="J437" s="58">
        <v>7.6219499999999893E-3</v>
      </c>
      <c r="K437" s="60">
        <v>38718</v>
      </c>
      <c r="L437" s="61">
        <f t="shared" si="19"/>
        <v>102.84251265937631</v>
      </c>
      <c r="M437" s="61">
        <f t="shared" si="20"/>
        <v>108.28933828940306</v>
      </c>
      <c r="N437" s="61">
        <f t="shared" si="21"/>
        <v>105.56592547438969</v>
      </c>
      <c r="O437" s="61">
        <v>166.56706703754486</v>
      </c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  <c r="AV437" s="56"/>
      <c r="AW437" s="56"/>
      <c r="AX437" s="56"/>
      <c r="AY437" s="56"/>
      <c r="AZ437" s="56"/>
      <c r="BA437" s="56"/>
      <c r="BB437" s="56"/>
      <c r="BC437" s="56"/>
      <c r="BD437" s="56"/>
      <c r="BE437" s="56"/>
      <c r="BF437" s="56"/>
    </row>
    <row r="438" spans="1:58">
      <c r="A438" s="56"/>
      <c r="B438" s="56"/>
      <c r="C438" s="56"/>
      <c r="D438" s="56"/>
      <c r="E438" s="56"/>
      <c r="F438" s="56"/>
      <c r="G438" s="56"/>
      <c r="H438" s="56"/>
      <c r="I438" s="56"/>
      <c r="J438" s="58">
        <v>2.0171500000000001E-3</v>
      </c>
      <c r="K438" s="60">
        <v>38749</v>
      </c>
      <c r="L438" s="61">
        <f t="shared" si="19"/>
        <v>102.87661670860122</v>
      </c>
      <c r="M438" s="61">
        <f t="shared" si="20"/>
        <v>108.41693387634487</v>
      </c>
      <c r="N438" s="61">
        <f t="shared" si="21"/>
        <v>105.64677529247305</v>
      </c>
      <c r="O438" s="61">
        <v>169.36009693104384</v>
      </c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  <c r="AV438" s="56"/>
      <c r="AW438" s="56"/>
      <c r="AX438" s="56"/>
      <c r="AY438" s="56"/>
      <c r="AZ438" s="56"/>
      <c r="BA438" s="56"/>
      <c r="BB438" s="56"/>
      <c r="BC438" s="56"/>
      <c r="BD438" s="56"/>
      <c r="BE438" s="56"/>
      <c r="BF438" s="56"/>
    </row>
    <row r="439" spans="1:58">
      <c r="A439" s="56"/>
      <c r="B439" s="56"/>
      <c r="C439" s="56"/>
      <c r="D439" s="56"/>
      <c r="E439" s="56"/>
      <c r="F439" s="56"/>
      <c r="G439" s="56"/>
      <c r="H439" s="56"/>
      <c r="I439" s="56"/>
      <c r="J439" s="58">
        <v>5.5359800000000002E-3</v>
      </c>
      <c r="K439" s="60">
        <v>38777</v>
      </c>
      <c r="L439" s="61">
        <f t="shared" si="19"/>
        <v>103.27212844782795</v>
      </c>
      <c r="M439" s="61">
        <f t="shared" si="20"/>
        <v>108.92586118274997</v>
      </c>
      <c r="N439" s="61">
        <f t="shared" si="21"/>
        <v>106.09899481528896</v>
      </c>
      <c r="O439" s="61">
        <v>169.19290464335353</v>
      </c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  <c r="AV439" s="56"/>
      <c r="AW439" s="56"/>
      <c r="AX439" s="56"/>
      <c r="AY439" s="56"/>
      <c r="AZ439" s="56"/>
      <c r="BA439" s="56"/>
      <c r="BB439" s="56"/>
      <c r="BC439" s="56"/>
      <c r="BD439" s="56"/>
      <c r="BE439" s="56"/>
      <c r="BF439" s="56"/>
    </row>
    <row r="440" spans="1:58">
      <c r="A440" s="56"/>
      <c r="B440" s="56"/>
      <c r="C440" s="56"/>
      <c r="D440" s="56"/>
      <c r="E440" s="56"/>
      <c r="F440" s="56"/>
      <c r="G440" s="56"/>
      <c r="H440" s="56"/>
      <c r="I440" s="56"/>
      <c r="J440" s="58">
        <v>8.5085100000000004E-3</v>
      </c>
      <c r="K440" s="60">
        <v>38808</v>
      </c>
      <c r="L440" s="61">
        <f t="shared" si="19"/>
        <v>103.97562385857448</v>
      </c>
      <c r="M440" s="61">
        <f t="shared" si="20"/>
        <v>109.7606918037971</v>
      </c>
      <c r="N440" s="61">
        <f t="shared" si="21"/>
        <v>106.86815783118578</v>
      </c>
      <c r="O440" s="61">
        <v>166.10315457662799</v>
      </c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  <c r="AV440" s="56"/>
      <c r="AW440" s="56"/>
      <c r="AX440" s="56"/>
      <c r="AY440" s="56"/>
      <c r="AZ440" s="56"/>
      <c r="BA440" s="56"/>
      <c r="BB440" s="56"/>
      <c r="BC440" s="56"/>
      <c r="BD440" s="56"/>
      <c r="BE440" s="56"/>
      <c r="BF440" s="56"/>
    </row>
    <row r="441" spans="1:58">
      <c r="A441" s="56"/>
      <c r="B441" s="56"/>
      <c r="C441" s="56"/>
      <c r="D441" s="56"/>
      <c r="E441" s="56"/>
      <c r="F441" s="56"/>
      <c r="G441" s="56"/>
      <c r="H441" s="56"/>
      <c r="I441" s="56"/>
      <c r="J441" s="58">
        <v>4.96278E-3</v>
      </c>
      <c r="K441" s="60">
        <v>38838</v>
      </c>
      <c r="L441" s="61">
        <f t="shared" ref="L441:L487" si="22">L440*(1+J441)*(1+$B$6)^(1/12)</f>
        <v>104.31586218454628</v>
      </c>
      <c r="M441" s="61">
        <f t="shared" ref="M441:M487" si="23">M440*(1+J441)*(1+$B$5)^(1/12)</f>
        <v>110.21306477805187</v>
      </c>
      <c r="N441" s="61">
        <f t="shared" si="21"/>
        <v>107.26446348129907</v>
      </c>
      <c r="O441" s="61">
        <v>168.3233723922765</v>
      </c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6"/>
    </row>
    <row r="442" spans="1:58">
      <c r="A442" s="56"/>
      <c r="B442" s="56"/>
      <c r="C442" s="56"/>
      <c r="D442" s="56"/>
      <c r="E442" s="56"/>
      <c r="F442" s="56"/>
      <c r="G442" s="56"/>
      <c r="H442" s="56"/>
      <c r="I442" s="56"/>
      <c r="J442" s="58">
        <v>1.9753100000000001E-3</v>
      </c>
      <c r="K442" s="60">
        <v>38869</v>
      </c>
      <c r="L442" s="61">
        <f t="shared" si="22"/>
        <v>104.34609758372706</v>
      </c>
      <c r="M442" s="61">
        <f t="shared" si="23"/>
        <v>110.33831960685612</v>
      </c>
      <c r="N442" s="61">
        <f t="shared" si="21"/>
        <v>107.34220859529159</v>
      </c>
      <c r="O442" s="61">
        <v>170.24422822100544</v>
      </c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  <c r="AV442" s="56"/>
      <c r="AW442" s="56"/>
      <c r="AX442" s="56"/>
      <c r="AY442" s="56"/>
      <c r="AZ442" s="56"/>
      <c r="BA442" s="56"/>
      <c r="BB442" s="56"/>
      <c r="BC442" s="56"/>
      <c r="BD442" s="56"/>
      <c r="BE442" s="56"/>
      <c r="BF442" s="56"/>
    </row>
    <row r="443" spans="1:58">
      <c r="A443" s="56"/>
      <c r="B443" s="56"/>
      <c r="C443" s="56"/>
      <c r="D443" s="56"/>
      <c r="E443" s="56"/>
      <c r="F443" s="56"/>
      <c r="G443" s="56"/>
      <c r="H443" s="56"/>
      <c r="I443" s="56"/>
      <c r="J443" s="58">
        <v>2.9571199999999997E-3</v>
      </c>
      <c r="K443" s="60">
        <v>38899</v>
      </c>
      <c r="L443" s="61">
        <f t="shared" si="22"/>
        <v>104.47861745633556</v>
      </c>
      <c r="M443" s="61">
        <f t="shared" si="23"/>
        <v>110.57195735822785</v>
      </c>
      <c r="N443" s="61">
        <f t="shared" si="21"/>
        <v>107.5252874072817</v>
      </c>
      <c r="O443" s="61">
        <v>168.10276012305906</v>
      </c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  <c r="AV443" s="56"/>
      <c r="AW443" s="56"/>
      <c r="AX443" s="56"/>
      <c r="AY443" s="56"/>
      <c r="AZ443" s="56"/>
      <c r="BA443" s="56"/>
      <c r="BB443" s="56"/>
      <c r="BC443" s="56"/>
      <c r="BD443" s="56"/>
      <c r="BE443" s="56"/>
      <c r="BF443" s="56"/>
    </row>
    <row r="444" spans="1:58">
      <c r="A444" s="56"/>
      <c r="B444" s="56"/>
      <c r="C444" s="56"/>
      <c r="D444" s="56"/>
      <c r="E444" s="56"/>
      <c r="F444" s="56"/>
      <c r="G444" s="56"/>
      <c r="H444" s="56"/>
      <c r="I444" s="56"/>
      <c r="J444" s="58">
        <v>1.9656000000000001E-3</v>
      </c>
      <c r="K444" s="60">
        <v>38930</v>
      </c>
      <c r="L444" s="61">
        <f t="shared" si="22"/>
        <v>104.50788724840521</v>
      </c>
      <c r="M444" s="61">
        <f t="shared" si="23"/>
        <v>110.69654730602957</v>
      </c>
      <c r="N444" s="61">
        <f t="shared" si="21"/>
        <v>107.60221727721739</v>
      </c>
      <c r="O444" s="61">
        <v>168.24070524801604</v>
      </c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  <c r="AV444" s="56"/>
      <c r="AW444" s="56"/>
      <c r="AX444" s="56"/>
      <c r="AY444" s="56"/>
      <c r="AZ444" s="56"/>
      <c r="BA444" s="56"/>
      <c r="BB444" s="56"/>
      <c r="BC444" s="56"/>
      <c r="BD444" s="56"/>
      <c r="BE444" s="56"/>
      <c r="BF444" s="56"/>
    </row>
    <row r="445" spans="1:58">
      <c r="A445" s="56"/>
      <c r="B445" s="56"/>
      <c r="C445" s="56"/>
      <c r="D445" s="56"/>
      <c r="E445" s="56"/>
      <c r="F445" s="56"/>
      <c r="G445" s="56"/>
      <c r="H445" s="56"/>
      <c r="I445" s="56"/>
      <c r="J445" s="58">
        <v>-4.9043699999999999E-3</v>
      </c>
      <c r="K445" s="60">
        <v>38961</v>
      </c>
      <c r="L445" s="61">
        <f t="shared" si="22"/>
        <v>103.82040691152166</v>
      </c>
      <c r="M445" s="61">
        <f t="shared" si="23"/>
        <v>110.0614323381117</v>
      </c>
      <c r="N445" s="61">
        <f t="shared" si="21"/>
        <v>106.94091962481667</v>
      </c>
      <c r="O445" s="61">
        <v>168.53600133386738</v>
      </c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  <c r="AV445" s="56"/>
      <c r="AW445" s="56"/>
      <c r="AX445" s="56"/>
      <c r="AY445" s="56"/>
      <c r="AZ445" s="56"/>
      <c r="BA445" s="56"/>
      <c r="BB445" s="56"/>
      <c r="BC445" s="56"/>
      <c r="BD445" s="56"/>
      <c r="BE445" s="56"/>
      <c r="BF445" s="56"/>
    </row>
    <row r="446" spans="1:58">
      <c r="A446" s="56"/>
      <c r="B446" s="56"/>
      <c r="C446" s="56"/>
      <c r="D446" s="56"/>
      <c r="E446" s="56"/>
      <c r="F446" s="56"/>
      <c r="G446" s="56"/>
      <c r="H446" s="56"/>
      <c r="I446" s="56"/>
      <c r="J446" s="58">
        <v>-5.4213900000000008E-3</v>
      </c>
      <c r="K446" s="60">
        <v>38991</v>
      </c>
      <c r="L446" s="61">
        <f t="shared" si="22"/>
        <v>103.08386206686336</v>
      </c>
      <c r="M446" s="61">
        <f t="shared" si="23"/>
        <v>109.37310498214907</v>
      </c>
      <c r="N446" s="61">
        <f t="shared" si="21"/>
        <v>106.22848352450622</v>
      </c>
      <c r="O446" s="61">
        <v>170.51542296233336</v>
      </c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  <c r="AV446" s="56"/>
      <c r="AW446" s="56"/>
      <c r="AX446" s="56"/>
      <c r="AY446" s="56"/>
      <c r="AZ446" s="56"/>
      <c r="BA446" s="56"/>
      <c r="BB446" s="56"/>
      <c r="BC446" s="56"/>
      <c r="BD446" s="56"/>
      <c r="BE446" s="56"/>
      <c r="BF446" s="56"/>
    </row>
    <row r="447" spans="1:58">
      <c r="A447" s="56"/>
      <c r="B447" s="56"/>
      <c r="C447" s="56"/>
      <c r="D447" s="56"/>
      <c r="E447" s="56"/>
      <c r="F447" s="56"/>
      <c r="G447" s="56"/>
      <c r="H447" s="56"/>
      <c r="I447" s="56"/>
      <c r="J447" s="58">
        <v>-1.4866199999999899E-3</v>
      </c>
      <c r="K447" s="60">
        <v>39022</v>
      </c>
      <c r="L447" s="61">
        <f t="shared" si="22"/>
        <v>102.757471567465</v>
      </c>
      <c r="M447" s="61">
        <f t="shared" si="23"/>
        <v>109.11908017152801</v>
      </c>
      <c r="N447" s="61">
        <f t="shared" si="21"/>
        <v>105.93827586949651</v>
      </c>
      <c r="O447" s="61">
        <v>170.78176805300055</v>
      </c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6"/>
    </row>
    <row r="448" spans="1:58">
      <c r="A448" s="56"/>
      <c r="B448" s="56"/>
      <c r="C448" s="56"/>
      <c r="D448" s="56"/>
      <c r="E448" s="56"/>
      <c r="F448" s="56"/>
      <c r="G448" s="56"/>
      <c r="H448" s="56"/>
      <c r="I448" s="56"/>
      <c r="J448" s="58">
        <v>1.4888299999999898E-3</v>
      </c>
      <c r="K448" s="60">
        <v>39052</v>
      </c>
      <c r="L448" s="61">
        <f t="shared" si="22"/>
        <v>102.73734991001476</v>
      </c>
      <c r="M448" s="61">
        <f t="shared" si="23"/>
        <v>109.19005190065917</v>
      </c>
      <c r="N448" s="61">
        <f t="shared" si="21"/>
        <v>105.96370090533696</v>
      </c>
      <c r="O448" s="61">
        <v>174.08482407256002</v>
      </c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  <c r="AV448" s="56"/>
      <c r="AW448" s="56"/>
      <c r="AX448" s="56"/>
      <c r="AY448" s="56"/>
      <c r="AZ448" s="56"/>
      <c r="BA448" s="56"/>
      <c r="BB448" s="56"/>
      <c r="BC448" s="56"/>
      <c r="BD448" s="56"/>
      <c r="BE448" s="56"/>
      <c r="BF448" s="56"/>
    </row>
    <row r="449" spans="1:58">
      <c r="A449" s="56"/>
      <c r="B449" s="56"/>
      <c r="C449" s="56"/>
      <c r="D449" s="56"/>
      <c r="E449" s="56"/>
      <c r="F449" s="56"/>
      <c r="G449" s="56"/>
      <c r="H449" s="56"/>
      <c r="I449" s="56"/>
      <c r="J449" s="58">
        <v>3.0525299999999999E-3</v>
      </c>
      <c r="K449" s="60">
        <v>39083</v>
      </c>
      <c r="L449" s="61">
        <f t="shared" si="22"/>
        <v>102.87761234991699</v>
      </c>
      <c r="M449" s="61">
        <f t="shared" si="23"/>
        <v>109.43166733433426</v>
      </c>
      <c r="N449" s="61">
        <f t="shared" si="21"/>
        <v>106.15463984212562</v>
      </c>
      <c r="O449" s="61">
        <v>179.24515087861329</v>
      </c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  <c r="AV449" s="56"/>
      <c r="AW449" s="56"/>
      <c r="AX449" s="56"/>
      <c r="AY449" s="56"/>
      <c r="AZ449" s="56"/>
      <c r="BA449" s="56"/>
      <c r="BB449" s="56"/>
      <c r="BC449" s="56"/>
      <c r="BD449" s="56"/>
      <c r="BE449" s="56"/>
      <c r="BF449" s="56"/>
    </row>
    <row r="450" spans="1:58">
      <c r="A450" s="56"/>
      <c r="B450" s="56"/>
      <c r="C450" s="56"/>
      <c r="D450" s="56"/>
      <c r="E450" s="56"/>
      <c r="F450" s="56"/>
      <c r="G450" s="56"/>
      <c r="H450" s="56"/>
      <c r="I450" s="56"/>
      <c r="J450" s="58">
        <v>5.3503699999999897E-3</v>
      </c>
      <c r="K450" s="60">
        <v>39114</v>
      </c>
      <c r="L450" s="61">
        <f t="shared" si="22"/>
        <v>103.25406492398669</v>
      </c>
      <c r="M450" s="61">
        <f t="shared" si="23"/>
        <v>109.92506336275837</v>
      </c>
      <c r="N450" s="61">
        <f t="shared" si="21"/>
        <v>106.58956414337253</v>
      </c>
      <c r="O450" s="61">
        <v>183.46655342695556</v>
      </c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6"/>
    </row>
    <row r="451" spans="1:58">
      <c r="A451" s="56"/>
      <c r="B451" s="56"/>
      <c r="C451" s="56"/>
      <c r="D451" s="56"/>
      <c r="E451" s="56"/>
      <c r="F451" s="56"/>
      <c r="G451" s="56"/>
      <c r="H451" s="56"/>
      <c r="I451" s="56"/>
      <c r="J451" s="58">
        <v>9.1056999999999891E-3</v>
      </c>
      <c r="K451" s="60">
        <v>39142</v>
      </c>
      <c r="L451" s="61">
        <f t="shared" si="22"/>
        <v>104.01899585527832</v>
      </c>
      <c r="M451" s="61">
        <f t="shared" si="23"/>
        <v>110.83314326977516</v>
      </c>
      <c r="N451" s="61">
        <f t="shared" si="21"/>
        <v>107.42606956252675</v>
      </c>
      <c r="O451" s="61">
        <v>185.20411011449622</v>
      </c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  <c r="AT451" s="56"/>
      <c r="AU451" s="56"/>
      <c r="AV451" s="56"/>
      <c r="AW451" s="56"/>
      <c r="AX451" s="56"/>
      <c r="AY451" s="56"/>
      <c r="AZ451" s="56"/>
      <c r="BA451" s="56"/>
      <c r="BB451" s="56"/>
      <c r="BC451" s="56"/>
      <c r="BD451" s="56"/>
      <c r="BE451" s="56"/>
      <c r="BF451" s="56"/>
    </row>
    <row r="452" spans="1:58">
      <c r="A452" s="56"/>
      <c r="B452" s="56"/>
      <c r="C452" s="56"/>
      <c r="D452" s="56"/>
      <c r="E452" s="56"/>
      <c r="F452" s="56"/>
      <c r="G452" s="56"/>
      <c r="H452" s="56"/>
      <c r="I452" s="56"/>
      <c r="J452" s="58">
        <v>6.4961599999999895E-3</v>
      </c>
      <c r="K452" s="60">
        <v>39173</v>
      </c>
      <c r="L452" s="61">
        <f t="shared" si="22"/>
        <v>104.51860845201035</v>
      </c>
      <c r="M452" s="61">
        <f t="shared" si="23"/>
        <v>111.45974334438679</v>
      </c>
      <c r="N452" s="61">
        <f t="shared" ref="N452:N515" si="24">AVERAGE(L452:M452)</f>
        <v>107.98917589819857</v>
      </c>
      <c r="O452" s="61">
        <v>186.36869207930718</v>
      </c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56"/>
      <c r="AT452" s="56"/>
      <c r="AU452" s="56"/>
      <c r="AV452" s="56"/>
      <c r="AW452" s="56"/>
      <c r="AX452" s="56"/>
      <c r="AY452" s="56"/>
      <c r="AZ452" s="56"/>
      <c r="BA452" s="56"/>
      <c r="BB452" s="56"/>
      <c r="BC452" s="56"/>
      <c r="BD452" s="56"/>
      <c r="BE452" s="56"/>
      <c r="BF452" s="56"/>
    </row>
    <row r="453" spans="1:58">
      <c r="A453" s="56"/>
      <c r="B453" s="56"/>
      <c r="C453" s="56"/>
      <c r="D453" s="56"/>
      <c r="E453" s="56"/>
      <c r="F453" s="56"/>
      <c r="G453" s="56"/>
      <c r="H453" s="56"/>
      <c r="I453" s="56"/>
      <c r="J453" s="58">
        <v>6.1107199999999992E-3</v>
      </c>
      <c r="K453" s="60">
        <v>39203</v>
      </c>
      <c r="L453" s="61">
        <f t="shared" si="22"/>
        <v>104.98040284676816</v>
      </c>
      <c r="M453" s="61">
        <f t="shared" si="23"/>
        <v>112.04696085275597</v>
      </c>
      <c r="N453" s="61">
        <f t="shared" si="24"/>
        <v>108.51368184976207</v>
      </c>
      <c r="O453" s="61">
        <v>185.5904723317916</v>
      </c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  <c r="AV453" s="56"/>
      <c r="AW453" s="56"/>
      <c r="AX453" s="56"/>
      <c r="AY453" s="56"/>
      <c r="AZ453" s="56"/>
      <c r="BA453" s="56"/>
      <c r="BB453" s="56"/>
      <c r="BC453" s="56"/>
      <c r="BD453" s="56"/>
      <c r="BE453" s="56"/>
      <c r="BF453" s="56"/>
    </row>
    <row r="454" spans="1:58">
      <c r="A454" s="56"/>
      <c r="B454" s="56"/>
      <c r="C454" s="56"/>
      <c r="D454" s="56"/>
      <c r="E454" s="56"/>
      <c r="F454" s="56"/>
      <c r="G454" s="56"/>
      <c r="H454" s="56"/>
      <c r="I454" s="56"/>
      <c r="J454" s="58">
        <v>1.93798E-3</v>
      </c>
      <c r="K454" s="60">
        <v>39234</v>
      </c>
      <c r="L454" s="61">
        <f t="shared" si="22"/>
        <v>105.00691853327518</v>
      </c>
      <c r="M454" s="61">
        <f t="shared" si="23"/>
        <v>112.17012065448077</v>
      </c>
      <c r="N454" s="61">
        <f t="shared" si="24"/>
        <v>108.58851959387798</v>
      </c>
      <c r="O454" s="61">
        <v>187.24764677733666</v>
      </c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  <c r="AV454" s="56"/>
      <c r="AW454" s="56"/>
      <c r="AX454" s="56"/>
      <c r="AY454" s="56"/>
      <c r="AZ454" s="56"/>
      <c r="BA454" s="56"/>
      <c r="BB454" s="56"/>
      <c r="BC454" s="56"/>
      <c r="BD454" s="56"/>
      <c r="BE454" s="56"/>
      <c r="BF454" s="56"/>
    </row>
    <row r="455" spans="1:58">
      <c r="A455" s="56"/>
      <c r="B455" s="56"/>
      <c r="C455" s="56"/>
      <c r="D455" s="56"/>
      <c r="E455" s="56"/>
      <c r="F455" s="56"/>
      <c r="G455" s="56"/>
      <c r="H455" s="56"/>
      <c r="I455" s="56"/>
      <c r="J455" s="58">
        <v>-2.5438000000000001E-4</v>
      </c>
      <c r="K455" s="60">
        <v>39264</v>
      </c>
      <c r="L455" s="61">
        <f t="shared" si="22"/>
        <v>104.80361520016164</v>
      </c>
      <c r="M455" s="61">
        <f t="shared" si="23"/>
        <v>112.04770442168781</v>
      </c>
      <c r="N455" s="61">
        <f t="shared" si="24"/>
        <v>108.42565981092473</v>
      </c>
      <c r="O455" s="61">
        <v>188.17461625270789</v>
      </c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  <c r="AV455" s="56"/>
      <c r="AW455" s="56"/>
      <c r="AX455" s="56"/>
      <c r="AY455" s="56"/>
      <c r="AZ455" s="56"/>
      <c r="BA455" s="56"/>
      <c r="BB455" s="56"/>
      <c r="BC455" s="56"/>
      <c r="BD455" s="56"/>
      <c r="BE455" s="56"/>
      <c r="BF455" s="56"/>
    </row>
    <row r="456" spans="1:58">
      <c r="A456" s="56"/>
      <c r="B456" s="56"/>
      <c r="C456" s="56"/>
      <c r="D456" s="56"/>
      <c r="E456" s="56"/>
      <c r="F456" s="56"/>
      <c r="G456" s="56"/>
      <c r="H456" s="56"/>
      <c r="I456" s="56"/>
      <c r="J456" s="58">
        <v>-1.8339000000000001E-3</v>
      </c>
      <c r="K456" s="60">
        <v>39295</v>
      </c>
      <c r="L456" s="61">
        <f t="shared" si="22"/>
        <v>104.43544453614203</v>
      </c>
      <c r="M456" s="61">
        <f t="shared" si="23"/>
        <v>111.74858836205678</v>
      </c>
      <c r="N456" s="61">
        <f t="shared" si="24"/>
        <v>108.0920164490994</v>
      </c>
      <c r="O456" s="61">
        <v>191.11179620287317</v>
      </c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  <c r="AV456" s="56"/>
      <c r="AW456" s="56"/>
      <c r="AX456" s="56"/>
      <c r="AY456" s="56"/>
      <c r="AZ456" s="56"/>
      <c r="BA456" s="56"/>
      <c r="BB456" s="56"/>
      <c r="BC456" s="56"/>
      <c r="BD456" s="56"/>
      <c r="BE456" s="56"/>
      <c r="BF456" s="56"/>
    </row>
    <row r="457" spans="1:58">
      <c r="A457" s="56"/>
      <c r="B457" s="56"/>
      <c r="C457" s="56"/>
      <c r="D457" s="56"/>
      <c r="E457" s="56"/>
      <c r="F457" s="56"/>
      <c r="G457" s="56"/>
      <c r="H457" s="56"/>
      <c r="I457" s="56"/>
      <c r="J457" s="58">
        <v>2.7559099999999899E-3</v>
      </c>
      <c r="K457" s="77">
        <v>39326</v>
      </c>
      <c r="L457" s="78">
        <f t="shared" si="22"/>
        <v>104.54709977149457</v>
      </c>
      <c r="M457" s="78">
        <f t="shared" si="23"/>
        <v>111.96274620140149</v>
      </c>
      <c r="N457" s="78">
        <f t="shared" si="24"/>
        <v>108.25492298644804</v>
      </c>
      <c r="O457" s="78">
        <v>188.88817223169352</v>
      </c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  <c r="AV457" s="56"/>
      <c r="AW457" s="56"/>
      <c r="AX457" s="56"/>
      <c r="AY457" s="56"/>
      <c r="AZ457" s="56"/>
      <c r="BA457" s="56"/>
      <c r="BB457" s="56"/>
      <c r="BC457" s="56"/>
      <c r="BD457" s="56"/>
      <c r="BE457" s="56"/>
      <c r="BF457" s="56"/>
    </row>
    <row r="458" spans="1:58">
      <c r="A458" s="56"/>
      <c r="B458" s="56"/>
      <c r="C458" s="56"/>
      <c r="D458" s="56"/>
      <c r="E458" s="56"/>
      <c r="F458" s="56"/>
      <c r="G458" s="56"/>
      <c r="H458" s="56"/>
      <c r="I458" s="56"/>
      <c r="J458" s="58">
        <v>2.13919E-3</v>
      </c>
      <c r="K458" s="77">
        <v>39356</v>
      </c>
      <c r="L458" s="78">
        <f t="shared" si="22"/>
        <v>104.59450655192464</v>
      </c>
      <c r="M458" s="78">
        <f t="shared" si="23"/>
        <v>112.10832260025973</v>
      </c>
      <c r="N458" s="78">
        <f t="shared" si="24"/>
        <v>108.35141457609218</v>
      </c>
      <c r="O458" s="78">
        <v>191.87013091789802</v>
      </c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56"/>
      <c r="AT458" s="56"/>
      <c r="AU458" s="56"/>
      <c r="AV458" s="56"/>
      <c r="AW458" s="56"/>
      <c r="AX458" s="56"/>
      <c r="AY458" s="56"/>
      <c r="AZ458" s="56"/>
      <c r="BA458" s="56"/>
      <c r="BB458" s="56"/>
      <c r="BC458" s="56"/>
      <c r="BD458" s="56"/>
      <c r="BE458" s="56"/>
      <c r="BF458" s="56"/>
    </row>
    <row r="459" spans="1:58">
      <c r="A459" s="56"/>
      <c r="B459" s="56"/>
      <c r="C459" s="56"/>
      <c r="D459" s="56"/>
      <c r="E459" s="56"/>
      <c r="F459" s="56"/>
      <c r="G459" s="56"/>
      <c r="H459" s="56"/>
      <c r="I459" s="56"/>
      <c r="J459" s="58">
        <v>5.9396199999999901E-3</v>
      </c>
      <c r="K459" s="77">
        <v>39387</v>
      </c>
      <c r="L459" s="78">
        <f t="shared" si="22"/>
        <v>105.03877027088576</v>
      </c>
      <c r="M459" s="78">
        <f t="shared" si="23"/>
        <v>112.67979142553374</v>
      </c>
      <c r="N459" s="78">
        <f t="shared" si="24"/>
        <v>108.85928084820975</v>
      </c>
      <c r="O459" s="78">
        <v>191.40263934391658</v>
      </c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56"/>
      <c r="AT459" s="56"/>
      <c r="AU459" s="56"/>
      <c r="AV459" s="56"/>
      <c r="AW459" s="56"/>
      <c r="AX459" s="56"/>
      <c r="AY459" s="56"/>
      <c r="AZ459" s="56"/>
      <c r="BA459" s="56"/>
      <c r="BB459" s="56"/>
      <c r="BC459" s="56"/>
      <c r="BD459" s="56"/>
      <c r="BE459" s="56"/>
      <c r="BF459" s="56"/>
    </row>
    <row r="460" spans="1:58">
      <c r="A460" s="56"/>
      <c r="B460" s="56"/>
      <c r="C460" s="56"/>
      <c r="D460" s="56"/>
      <c r="E460" s="56"/>
      <c r="F460" s="56"/>
      <c r="G460" s="56"/>
      <c r="H460" s="56"/>
      <c r="I460" s="56"/>
      <c r="J460" s="58">
        <v>-6.7086000000000012E-4</v>
      </c>
      <c r="K460" s="60">
        <v>39417</v>
      </c>
      <c r="L460" s="61">
        <f t="shared" si="22"/>
        <v>104.79173231067935</v>
      </c>
      <c r="M460" s="61">
        <f t="shared" si="23"/>
        <v>112.50992937466251</v>
      </c>
      <c r="N460" s="61">
        <f t="shared" si="24"/>
        <v>108.65083084267093</v>
      </c>
      <c r="O460" s="61">
        <v>188.51378016803491</v>
      </c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56"/>
      <c r="AT460" s="56"/>
      <c r="AU460" s="56"/>
      <c r="AV460" s="56"/>
      <c r="AW460" s="56"/>
      <c r="AX460" s="56"/>
      <c r="AY460" s="56"/>
      <c r="AZ460" s="56"/>
      <c r="BA460" s="56"/>
      <c r="BB460" s="56"/>
      <c r="BC460" s="56"/>
      <c r="BD460" s="56"/>
      <c r="BE460" s="56"/>
      <c r="BF460" s="56"/>
    </row>
    <row r="461" spans="1:58">
      <c r="A461" s="56"/>
      <c r="B461" s="56"/>
      <c r="C461" s="56"/>
      <c r="D461" s="56"/>
      <c r="E461" s="56"/>
      <c r="F461" s="56"/>
      <c r="G461" s="56"/>
      <c r="H461" s="56"/>
      <c r="I461" s="56"/>
      <c r="J461" s="58">
        <v>4.9705799999999901E-3</v>
      </c>
      <c r="K461" s="60">
        <v>39448</v>
      </c>
      <c r="L461" s="61">
        <f t="shared" si="22"/>
        <v>105.13545718021227</v>
      </c>
      <c r="M461" s="61">
        <f t="shared" si="23"/>
        <v>112.97451003112946</v>
      </c>
      <c r="N461" s="61">
        <f t="shared" si="24"/>
        <v>109.05498360567086</v>
      </c>
      <c r="O461" s="61">
        <v>187.31111880469689</v>
      </c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56"/>
      <c r="AT461" s="56"/>
      <c r="AU461" s="56"/>
      <c r="AV461" s="56"/>
      <c r="AW461" s="56"/>
      <c r="AX461" s="56"/>
      <c r="AY461" s="56"/>
      <c r="AZ461" s="56"/>
      <c r="BA461" s="56"/>
      <c r="BB461" s="56"/>
      <c r="BC461" s="56"/>
      <c r="BD461" s="56"/>
      <c r="BE461" s="56"/>
      <c r="BF461" s="56"/>
    </row>
    <row r="462" spans="1:58">
      <c r="A462" s="56"/>
      <c r="B462" s="56"/>
      <c r="C462" s="56"/>
      <c r="D462" s="56"/>
      <c r="E462" s="56"/>
      <c r="F462" s="56"/>
      <c r="G462" s="56"/>
      <c r="H462" s="56"/>
      <c r="I462" s="56"/>
      <c r="J462" s="58">
        <v>2.9041099999999997E-3</v>
      </c>
      <c r="K462" s="60">
        <v>39479</v>
      </c>
      <c r="L462" s="61">
        <f t="shared" si="22"/>
        <v>105.26341568637788</v>
      </c>
      <c r="M462" s="61">
        <f t="shared" si="23"/>
        <v>113.20774606364191</v>
      </c>
      <c r="N462" s="61">
        <f t="shared" si="24"/>
        <v>109.2355808750099</v>
      </c>
      <c r="O462" s="61">
        <v>191.24111211945009</v>
      </c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  <c r="AV462" s="56"/>
      <c r="AW462" s="56"/>
      <c r="AX462" s="56"/>
      <c r="AY462" s="56"/>
      <c r="AZ462" s="56"/>
      <c r="BA462" s="56"/>
      <c r="BB462" s="56"/>
      <c r="BC462" s="56"/>
      <c r="BD462" s="56"/>
      <c r="BE462" s="56"/>
      <c r="BF462" s="56"/>
    </row>
    <row r="463" spans="1:58">
      <c r="A463" s="56"/>
      <c r="B463" s="56"/>
      <c r="C463" s="56"/>
      <c r="D463" s="56"/>
      <c r="E463" s="56"/>
      <c r="F463" s="56"/>
      <c r="G463" s="56"/>
      <c r="H463" s="56"/>
      <c r="I463" s="56"/>
      <c r="J463" s="58">
        <v>8.6682099999999991E-3</v>
      </c>
      <c r="K463" s="60">
        <v>39508</v>
      </c>
      <c r="L463" s="61">
        <f t="shared" si="22"/>
        <v>105.99725814487017</v>
      </c>
      <c r="M463" s="61">
        <f t="shared" si="23"/>
        <v>114.09345808899434</v>
      </c>
      <c r="N463" s="61">
        <f t="shared" si="24"/>
        <v>110.04535811693225</v>
      </c>
      <c r="O463" s="61">
        <v>186.92439861257867</v>
      </c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  <c r="AV463" s="56"/>
      <c r="AW463" s="56"/>
      <c r="AX463" s="56"/>
      <c r="AY463" s="56"/>
      <c r="AZ463" s="56"/>
      <c r="BA463" s="56"/>
      <c r="BB463" s="56"/>
      <c r="BC463" s="56"/>
      <c r="BD463" s="56"/>
      <c r="BE463" s="56"/>
      <c r="BF463" s="56"/>
    </row>
    <row r="464" spans="1:58">
      <c r="A464" s="56"/>
      <c r="B464" s="56"/>
      <c r="C464" s="56"/>
      <c r="D464" s="56"/>
      <c r="E464" s="56"/>
      <c r="F464" s="56"/>
      <c r="G464" s="56"/>
      <c r="H464" s="56"/>
      <c r="I464" s="56"/>
      <c r="J464" s="58">
        <v>6.0647799999999892E-3</v>
      </c>
      <c r="K464" s="60">
        <v>39539</v>
      </c>
      <c r="L464" s="61">
        <f t="shared" si="22"/>
        <v>106.46072433229656</v>
      </c>
      <c r="M464" s="61">
        <f t="shared" si="23"/>
        <v>114.68931406549153</v>
      </c>
      <c r="N464" s="61">
        <f t="shared" si="24"/>
        <v>110.57501919889404</v>
      </c>
      <c r="O464" s="61">
        <v>181.22703640506657</v>
      </c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  <c r="AV464" s="56"/>
      <c r="AW464" s="56"/>
      <c r="AX464" s="56"/>
      <c r="AY464" s="56"/>
      <c r="AZ464" s="56"/>
      <c r="BA464" s="56"/>
      <c r="BB464" s="56"/>
      <c r="BC464" s="56"/>
      <c r="BD464" s="56"/>
      <c r="BE464" s="56"/>
      <c r="BF464" s="56"/>
    </row>
    <row r="465" spans="1:58">
      <c r="A465" s="56"/>
      <c r="B465" s="56"/>
      <c r="C465" s="56"/>
      <c r="D465" s="56"/>
      <c r="E465" s="56"/>
      <c r="F465" s="56"/>
      <c r="G465" s="56"/>
      <c r="H465" s="56"/>
      <c r="I465" s="56"/>
      <c r="J465" s="58">
        <v>8.4208900000000003E-3</v>
      </c>
      <c r="K465" s="60">
        <v>39569</v>
      </c>
      <c r="L465" s="61">
        <f t="shared" si="22"/>
        <v>107.17662823583635</v>
      </c>
      <c r="M465" s="61">
        <f t="shared" si="23"/>
        <v>115.55827633208885</v>
      </c>
      <c r="N465" s="61">
        <f t="shared" si="24"/>
        <v>111.36745228396259</v>
      </c>
      <c r="O465" s="61">
        <v>174.97178589380565</v>
      </c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  <c r="AV465" s="56"/>
      <c r="AW465" s="56"/>
      <c r="AX465" s="56"/>
      <c r="AY465" s="56"/>
      <c r="AZ465" s="56"/>
      <c r="BA465" s="56"/>
      <c r="BB465" s="56"/>
      <c r="BC465" s="56"/>
      <c r="BD465" s="56"/>
      <c r="BE465" s="56"/>
      <c r="BF465" s="56"/>
    </row>
    <row r="466" spans="1:58">
      <c r="A466" s="56"/>
      <c r="B466" s="56"/>
      <c r="C466" s="56"/>
      <c r="D466" s="56"/>
      <c r="E466" s="56"/>
      <c r="F466" s="56"/>
      <c r="G466" s="56"/>
      <c r="H466" s="56"/>
      <c r="I466" s="56"/>
      <c r="J466" s="58">
        <v>1.00769999999999E-2</v>
      </c>
      <c r="K466" s="60">
        <v>39600</v>
      </c>
      <c r="L466" s="61">
        <f t="shared" si="22"/>
        <v>108.0745440058338</v>
      </c>
      <c r="M466" s="61">
        <f t="shared" si="23"/>
        <v>116.62503943316354</v>
      </c>
      <c r="N466" s="61">
        <f t="shared" si="24"/>
        <v>112.34979171949867</v>
      </c>
      <c r="O466" s="61">
        <v>169.27594684478316</v>
      </c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  <c r="AV466" s="56"/>
      <c r="AW466" s="56"/>
      <c r="AX466" s="56"/>
      <c r="AY466" s="56"/>
      <c r="AZ466" s="56"/>
      <c r="BA466" s="56"/>
      <c r="BB466" s="56"/>
      <c r="BC466" s="56"/>
      <c r="BD466" s="56"/>
      <c r="BE466" s="56"/>
      <c r="BF466" s="56"/>
    </row>
    <row r="467" spans="1:58">
      <c r="A467" s="56"/>
      <c r="B467" s="56"/>
      <c r="C467" s="56"/>
      <c r="D467" s="56"/>
      <c r="E467" s="56"/>
      <c r="F467" s="56"/>
      <c r="G467" s="56"/>
      <c r="H467" s="56"/>
      <c r="I467" s="56"/>
      <c r="J467" s="58">
        <v>5.2510100000000004E-3</v>
      </c>
      <c r="K467" s="60">
        <v>39630</v>
      </c>
      <c r="L467" s="61">
        <f t="shared" si="22"/>
        <v>108.45929311105495</v>
      </c>
      <c r="M467" s="61">
        <f t="shared" si="23"/>
        <v>117.13929015217207</v>
      </c>
      <c r="N467" s="61">
        <f t="shared" si="24"/>
        <v>112.7992916316135</v>
      </c>
      <c r="O467" s="61">
        <v>169.96007558395638</v>
      </c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  <c r="AV467" s="56"/>
      <c r="AW467" s="56"/>
      <c r="AX467" s="56"/>
      <c r="AY467" s="56"/>
      <c r="AZ467" s="56"/>
      <c r="BA467" s="56"/>
      <c r="BB467" s="56"/>
      <c r="BC467" s="56"/>
      <c r="BD467" s="56"/>
      <c r="BE467" s="56"/>
      <c r="BF467" s="56"/>
    </row>
    <row r="468" spans="1:58">
      <c r="A468" s="56"/>
      <c r="B468" s="56"/>
      <c r="C468" s="56"/>
      <c r="D468" s="56"/>
      <c r="E468" s="56"/>
      <c r="F468" s="56"/>
      <c r="G468" s="56"/>
      <c r="H468" s="56"/>
      <c r="I468" s="56"/>
      <c r="J468" s="58">
        <v>-3.9915599999999999E-3</v>
      </c>
      <c r="K468" s="60">
        <v>39661</v>
      </c>
      <c r="L468" s="61">
        <f t="shared" si="22"/>
        <v>107.84465557900386</v>
      </c>
      <c r="M468" s="61">
        <f t="shared" si="23"/>
        <v>116.57404672335963</v>
      </c>
      <c r="N468" s="61">
        <f t="shared" si="24"/>
        <v>112.20935115118175</v>
      </c>
      <c r="O468" s="61">
        <v>169.74143894272518</v>
      </c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  <c r="AV468" s="56"/>
      <c r="AW468" s="56"/>
      <c r="AX468" s="56"/>
      <c r="AY468" s="56"/>
      <c r="AZ468" s="56"/>
      <c r="BA468" s="56"/>
      <c r="BB468" s="56"/>
      <c r="BC468" s="56"/>
      <c r="BD468" s="56"/>
      <c r="BE468" s="56"/>
      <c r="BF468" s="56"/>
    </row>
    <row r="469" spans="1:58">
      <c r="A469" s="56"/>
      <c r="B469" s="56"/>
      <c r="C469" s="56"/>
      <c r="D469" s="56"/>
      <c r="E469" s="56"/>
      <c r="F469" s="56"/>
      <c r="G469" s="56"/>
      <c r="H469" s="56"/>
      <c r="I469" s="56"/>
      <c r="J469" s="58">
        <v>-1.38302E-3</v>
      </c>
      <c r="K469" s="60">
        <v>39692</v>
      </c>
      <c r="L469" s="61">
        <f t="shared" si="22"/>
        <v>107.51434507298468</v>
      </c>
      <c r="M469" s="61">
        <f t="shared" si="23"/>
        <v>116.31536430596431</v>
      </c>
      <c r="N469" s="61">
        <f t="shared" si="24"/>
        <v>111.9148546894745</v>
      </c>
      <c r="O469" s="61">
        <v>173.91684070270171</v>
      </c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  <c r="AV469" s="56"/>
      <c r="AW469" s="56"/>
      <c r="AX469" s="56"/>
      <c r="AY469" s="56"/>
      <c r="AZ469" s="56"/>
      <c r="BA469" s="56"/>
      <c r="BB469" s="56"/>
      <c r="BC469" s="56"/>
      <c r="BD469" s="56"/>
      <c r="BE469" s="56"/>
      <c r="BF469" s="56"/>
    </row>
    <row r="470" spans="1:58">
      <c r="A470" s="56"/>
      <c r="B470" s="56"/>
      <c r="C470" s="56"/>
      <c r="D470" s="56"/>
      <c r="E470" s="56"/>
      <c r="F470" s="56"/>
      <c r="G470" s="56"/>
      <c r="H470" s="56"/>
      <c r="I470" s="56"/>
      <c r="J470" s="58">
        <v>-1.01013299999999E-2</v>
      </c>
      <c r="K470" s="60">
        <v>39722</v>
      </c>
      <c r="L470" s="61">
        <f t="shared" si="22"/>
        <v>106.24927960932209</v>
      </c>
      <c r="M470" s="61">
        <f t="shared" si="23"/>
        <v>115.0440314705897</v>
      </c>
      <c r="N470" s="61">
        <f t="shared" si="24"/>
        <v>110.6466555399559</v>
      </c>
      <c r="O470" s="61">
        <v>169.76365437166899</v>
      </c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  <c r="AV470" s="56"/>
      <c r="AW470" s="56"/>
      <c r="AX470" s="56"/>
      <c r="AY470" s="56"/>
      <c r="AZ470" s="56"/>
      <c r="BA470" s="56"/>
      <c r="BB470" s="56"/>
      <c r="BC470" s="56"/>
      <c r="BD470" s="56"/>
      <c r="BE470" s="56"/>
      <c r="BF470" s="56"/>
    </row>
    <row r="471" spans="1:58">
      <c r="A471" s="56"/>
      <c r="B471" s="56"/>
      <c r="C471" s="56"/>
      <c r="D471" s="56"/>
      <c r="E471" s="56"/>
      <c r="F471" s="56"/>
      <c r="G471" s="56"/>
      <c r="H471" s="56"/>
      <c r="I471" s="56"/>
      <c r="J471" s="58">
        <v>-1.91529E-2</v>
      </c>
      <c r="K471" s="60">
        <v>39753</v>
      </c>
      <c r="L471" s="61">
        <f t="shared" si="22"/>
        <v>104.0389944769899</v>
      </c>
      <c r="M471" s="61">
        <f t="shared" si="23"/>
        <v>112.74613704084236</v>
      </c>
      <c r="N471" s="61">
        <f t="shared" si="24"/>
        <v>108.39256575891613</v>
      </c>
      <c r="O471" s="61">
        <v>163.99640955262376</v>
      </c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  <c r="AV471" s="56"/>
      <c r="AW471" s="56"/>
      <c r="AX471" s="56"/>
      <c r="AY471" s="56"/>
      <c r="AZ471" s="56"/>
      <c r="BA471" s="56"/>
      <c r="BB471" s="56"/>
      <c r="BC471" s="56"/>
      <c r="BD471" s="56"/>
      <c r="BE471" s="56"/>
      <c r="BF471" s="56"/>
    </row>
    <row r="472" spans="1:58">
      <c r="A472" s="56"/>
      <c r="B472" s="56"/>
      <c r="C472" s="56"/>
      <c r="D472" s="56"/>
      <c r="E472" s="56"/>
      <c r="F472" s="56"/>
      <c r="G472" s="56"/>
      <c r="H472" s="56"/>
      <c r="I472" s="56"/>
      <c r="J472" s="58">
        <v>-1.0342469999999899E-2</v>
      </c>
      <c r="K472" s="60">
        <v>39783</v>
      </c>
      <c r="L472" s="61">
        <f t="shared" si="22"/>
        <v>102.78977589735854</v>
      </c>
      <c r="M472" s="61">
        <f t="shared" si="23"/>
        <v>111.48665119798939</v>
      </c>
      <c r="N472" s="61">
        <f t="shared" si="24"/>
        <v>107.13821354767396</v>
      </c>
      <c r="O472" s="61">
        <v>160.46336930306776</v>
      </c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  <c r="AV472" s="56"/>
      <c r="AW472" s="56"/>
      <c r="AX472" s="56"/>
      <c r="AY472" s="56"/>
      <c r="AZ472" s="56"/>
      <c r="BA472" s="56"/>
      <c r="BB472" s="56"/>
      <c r="BC472" s="56"/>
      <c r="BD472" s="56"/>
      <c r="BE472" s="56"/>
      <c r="BF472" s="56"/>
    </row>
    <row r="473" spans="1:58">
      <c r="A473" s="56"/>
      <c r="B473" s="56"/>
      <c r="C473" s="56"/>
      <c r="D473" s="56"/>
      <c r="E473" s="56"/>
      <c r="F473" s="56"/>
      <c r="G473" s="56"/>
      <c r="H473" s="56"/>
      <c r="I473" s="56"/>
      <c r="J473" s="58">
        <v>4.3524000000000002E-3</v>
      </c>
      <c r="K473" s="60">
        <v>39814</v>
      </c>
      <c r="L473" s="61">
        <f t="shared" si="22"/>
        <v>103.06349850128004</v>
      </c>
      <c r="M473" s="61">
        <f t="shared" si="23"/>
        <v>111.87814537109855</v>
      </c>
      <c r="N473" s="61">
        <f t="shared" si="24"/>
        <v>107.4708219361893</v>
      </c>
      <c r="O473" s="61">
        <v>151.5796036956682</v>
      </c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  <c r="AV473" s="56"/>
      <c r="AW473" s="56"/>
      <c r="AX473" s="56"/>
      <c r="AY473" s="56"/>
      <c r="AZ473" s="56"/>
      <c r="BA473" s="56"/>
      <c r="BB473" s="56"/>
      <c r="BC473" s="56"/>
      <c r="BD473" s="56"/>
      <c r="BE473" s="56"/>
      <c r="BF473" s="56"/>
    </row>
    <row r="474" spans="1:58">
      <c r="A474" s="56"/>
      <c r="B474" s="56"/>
      <c r="C474" s="56"/>
      <c r="D474" s="56"/>
      <c r="E474" s="56"/>
      <c r="F474" s="56"/>
      <c r="G474" s="56"/>
      <c r="H474" s="56"/>
      <c r="I474" s="56"/>
      <c r="J474" s="58">
        <v>4.9728999999999902E-3</v>
      </c>
      <c r="K474" s="60">
        <v>39845</v>
      </c>
      <c r="L474" s="61">
        <f t="shared" si="22"/>
        <v>103.40179333729068</v>
      </c>
      <c r="M474" s="61">
        <f t="shared" si="23"/>
        <v>112.34037657891412</v>
      </c>
      <c r="N474" s="61">
        <f t="shared" si="24"/>
        <v>107.8710849581024</v>
      </c>
      <c r="O474" s="61">
        <v>150.63083664021627</v>
      </c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  <c r="AV474" s="56"/>
      <c r="AW474" s="56"/>
      <c r="AX474" s="56"/>
      <c r="AY474" s="56"/>
      <c r="AZ474" s="56"/>
      <c r="BA474" s="56"/>
      <c r="BB474" s="56"/>
      <c r="BC474" s="56"/>
      <c r="BD474" s="56"/>
      <c r="BE474" s="56"/>
      <c r="BF474" s="56"/>
    </row>
    <row r="475" spans="1:58">
      <c r="A475" s="56"/>
      <c r="B475" s="56"/>
      <c r="C475" s="56"/>
      <c r="D475" s="56"/>
      <c r="E475" s="56"/>
      <c r="F475" s="56"/>
      <c r="G475" s="56"/>
      <c r="H475" s="56"/>
      <c r="I475" s="56"/>
      <c r="J475" s="58">
        <v>2.4317000000000002E-3</v>
      </c>
      <c r="K475" s="60">
        <v>39873</v>
      </c>
      <c r="L475" s="61">
        <f t="shared" si="22"/>
        <v>103.47887596002204</v>
      </c>
      <c r="M475" s="61">
        <f t="shared" si="23"/>
        <v>112.51927715433905</v>
      </c>
      <c r="N475" s="61">
        <f t="shared" si="24"/>
        <v>107.99907655718054</v>
      </c>
      <c r="O475" s="61">
        <v>148.07188986120494</v>
      </c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  <c r="AV475" s="56"/>
      <c r="AW475" s="56"/>
      <c r="AX475" s="56"/>
      <c r="AY475" s="56"/>
      <c r="AZ475" s="56"/>
      <c r="BA475" s="56"/>
      <c r="BB475" s="56"/>
      <c r="BC475" s="56"/>
      <c r="BD475" s="56"/>
      <c r="BE475" s="56"/>
      <c r="BF475" s="56"/>
    </row>
    <row r="476" spans="1:58">
      <c r="A476" s="56"/>
      <c r="B476" s="56"/>
      <c r="C476" s="56"/>
      <c r="D476" s="56"/>
      <c r="E476" s="56"/>
      <c r="F476" s="56"/>
      <c r="G476" s="56"/>
      <c r="H476" s="56"/>
      <c r="I476" s="56"/>
      <c r="J476" s="58">
        <v>2.4964000000000002E-3</v>
      </c>
      <c r="K476" s="60">
        <v>39904</v>
      </c>
      <c r="L476" s="61">
        <f t="shared" si="22"/>
        <v>103.56269986649362</v>
      </c>
      <c r="M476" s="61">
        <f t="shared" si="23"/>
        <v>112.70573652916561</v>
      </c>
      <c r="N476" s="61">
        <f t="shared" si="24"/>
        <v>108.13421819782961</v>
      </c>
      <c r="O476" s="61">
        <v>135.30862601397257</v>
      </c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  <c r="AV476" s="56"/>
      <c r="AW476" s="56"/>
      <c r="AX476" s="56"/>
      <c r="AY476" s="56"/>
      <c r="AZ476" s="56"/>
      <c r="BA476" s="56"/>
      <c r="BB476" s="56"/>
      <c r="BC476" s="56"/>
      <c r="BD476" s="56"/>
      <c r="BE476" s="56"/>
      <c r="BF476" s="56"/>
    </row>
    <row r="477" spans="1:58">
      <c r="A477" s="56"/>
      <c r="B477" s="56"/>
      <c r="C477" s="56"/>
      <c r="D477" s="56"/>
      <c r="E477" s="56"/>
      <c r="F477" s="56"/>
      <c r="G477" s="56"/>
      <c r="H477" s="56"/>
      <c r="I477" s="56"/>
      <c r="J477" s="58">
        <v>2.8887999999999904E-3</v>
      </c>
      <c r="K477" s="60">
        <v>39934</v>
      </c>
      <c r="L477" s="61">
        <f t="shared" si="22"/>
        <v>103.6871613197163</v>
      </c>
      <c r="M477" s="61">
        <f t="shared" si="23"/>
        <v>112.93669359815487</v>
      </c>
      <c r="N477" s="61">
        <f t="shared" si="24"/>
        <v>108.31192745893559</v>
      </c>
      <c r="O477" s="61">
        <v>125.04418129886562</v>
      </c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  <c r="AV477" s="56"/>
      <c r="AW477" s="56"/>
      <c r="AX477" s="56"/>
      <c r="AY477" s="56"/>
      <c r="AZ477" s="56"/>
      <c r="BA477" s="56"/>
      <c r="BB477" s="56"/>
      <c r="BC477" s="56"/>
      <c r="BD477" s="56"/>
      <c r="BE477" s="56"/>
      <c r="BF477" s="56"/>
    </row>
    <row r="478" spans="1:58">
      <c r="A478" s="56"/>
      <c r="B478" s="56"/>
      <c r="C478" s="56"/>
      <c r="D478" s="56"/>
      <c r="E478" s="56"/>
      <c r="F478" s="56"/>
      <c r="G478" s="56"/>
      <c r="H478" s="56"/>
      <c r="I478" s="56"/>
      <c r="J478" s="58">
        <v>8.5897999999999895E-3</v>
      </c>
      <c r="K478" s="60">
        <v>39965</v>
      </c>
      <c r="L478" s="61">
        <f t="shared" si="22"/>
        <v>104.40189850819934</v>
      </c>
      <c r="M478" s="61">
        <f t="shared" si="23"/>
        <v>113.81143701715114</v>
      </c>
      <c r="N478" s="61">
        <f t="shared" si="24"/>
        <v>109.10666776267524</v>
      </c>
      <c r="O478" s="61">
        <v>123.81612239432948</v>
      </c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  <c r="AV478" s="56"/>
      <c r="AW478" s="56"/>
      <c r="AX478" s="56"/>
      <c r="AY478" s="56"/>
      <c r="AZ478" s="56"/>
      <c r="BA478" s="56"/>
      <c r="BB478" s="56"/>
      <c r="BC478" s="56"/>
      <c r="BD478" s="56"/>
      <c r="BE478" s="56"/>
      <c r="BF478" s="56"/>
    </row>
    <row r="479" spans="1:58">
      <c r="A479" s="56"/>
      <c r="B479" s="56"/>
      <c r="C479" s="56"/>
      <c r="D479" s="56"/>
      <c r="E479" s="56"/>
      <c r="F479" s="56"/>
      <c r="G479" s="56"/>
      <c r="H479" s="56"/>
      <c r="I479" s="56"/>
      <c r="J479" s="58">
        <v>-1.5856000000000002E-3</v>
      </c>
      <c r="K479" s="60">
        <v>39995</v>
      </c>
      <c r="L479" s="61">
        <f t="shared" si="22"/>
        <v>104.06101844314719</v>
      </c>
      <c r="M479" s="61">
        <f t="shared" si="23"/>
        <v>113.53584832087309</v>
      </c>
      <c r="N479" s="61">
        <f t="shared" si="24"/>
        <v>108.79843338201013</v>
      </c>
      <c r="O479" s="61">
        <v>117.55971849296851</v>
      </c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  <c r="AV479" s="56"/>
      <c r="AW479" s="56"/>
      <c r="AX479" s="56"/>
      <c r="AY479" s="56"/>
      <c r="AZ479" s="56"/>
      <c r="BA479" s="56"/>
      <c r="BB479" s="56"/>
      <c r="BC479" s="56"/>
      <c r="BD479" s="56"/>
      <c r="BE479" s="56"/>
      <c r="BF479" s="56"/>
    </row>
    <row r="480" spans="1:58">
      <c r="A480" s="56"/>
      <c r="B480" s="56"/>
      <c r="C480" s="56"/>
      <c r="D480" s="56"/>
      <c r="E480" s="56"/>
      <c r="F480" s="56"/>
      <c r="G480" s="56"/>
      <c r="H480" s="56"/>
      <c r="I480" s="56"/>
      <c r="J480" s="58">
        <v>2.2428000000000001E-3</v>
      </c>
      <c r="K480" s="60">
        <v>40026</v>
      </c>
      <c r="L480" s="61">
        <f t="shared" si="22"/>
        <v>104.11896843613302</v>
      </c>
      <c r="M480" s="61">
        <f t="shared" si="23"/>
        <v>113.69522370248805</v>
      </c>
      <c r="N480" s="61">
        <f t="shared" si="24"/>
        <v>108.90709606931054</v>
      </c>
      <c r="O480" s="61">
        <v>114.06092966312448</v>
      </c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  <c r="AV480" s="56"/>
      <c r="AW480" s="56"/>
      <c r="AX480" s="56"/>
      <c r="AY480" s="56"/>
      <c r="AZ480" s="56"/>
      <c r="BA480" s="56"/>
      <c r="BB480" s="56"/>
      <c r="BC480" s="56"/>
      <c r="BD480" s="56"/>
      <c r="BE480" s="56"/>
      <c r="BF480" s="56"/>
    </row>
    <row r="481" spans="1:58">
      <c r="A481" s="56"/>
      <c r="B481" s="56"/>
      <c r="C481" s="56"/>
      <c r="D481" s="56"/>
      <c r="E481" s="56"/>
      <c r="F481" s="56"/>
      <c r="G481" s="56"/>
      <c r="H481" s="56"/>
      <c r="I481" s="56"/>
      <c r="J481" s="58">
        <v>6.25499999999999E-4</v>
      </c>
      <c r="K481" s="60">
        <v>40057</v>
      </c>
      <c r="L481" s="61">
        <f t="shared" si="22"/>
        <v>104.00884235162246</v>
      </c>
      <c r="M481" s="61">
        <f t="shared" si="23"/>
        <v>113.67109746078158</v>
      </c>
      <c r="N481" s="61">
        <f t="shared" si="24"/>
        <v>108.83996990620201</v>
      </c>
      <c r="O481" s="61">
        <v>109.60940532460393</v>
      </c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  <c r="AV481" s="56"/>
      <c r="AW481" s="56"/>
      <c r="AX481" s="56"/>
      <c r="AY481" s="56"/>
      <c r="AZ481" s="56"/>
      <c r="BA481" s="56"/>
      <c r="BB481" s="56"/>
      <c r="BC481" s="56"/>
      <c r="BD481" s="56"/>
      <c r="BE481" s="56"/>
      <c r="BF481" s="56"/>
    </row>
    <row r="482" spans="1:58">
      <c r="A482" s="56"/>
      <c r="B482" s="56"/>
      <c r="C482" s="56"/>
      <c r="D482" s="56"/>
      <c r="E482" s="56"/>
      <c r="F482" s="56"/>
      <c r="G482" s="56"/>
      <c r="H482" s="56"/>
      <c r="I482" s="56"/>
      <c r="J482" s="58">
        <v>9.6310000000000005E-4</v>
      </c>
      <c r="K482" s="60">
        <v>40087</v>
      </c>
      <c r="L482" s="61">
        <f t="shared" si="22"/>
        <v>103.93388706635001</v>
      </c>
      <c r="M482" s="61">
        <f t="shared" si="23"/>
        <v>113.6853195742062</v>
      </c>
      <c r="N482" s="61">
        <f t="shared" si="24"/>
        <v>108.80960332027811</v>
      </c>
      <c r="O482" s="61">
        <v>107.98080685840989</v>
      </c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56"/>
      <c r="AT482" s="56"/>
      <c r="AU482" s="56"/>
      <c r="AV482" s="56"/>
      <c r="AW482" s="56"/>
      <c r="AX482" s="56"/>
      <c r="AY482" s="56"/>
      <c r="AZ482" s="56"/>
      <c r="BA482" s="56"/>
      <c r="BB482" s="56"/>
      <c r="BC482" s="56"/>
      <c r="BD482" s="56"/>
      <c r="BE482" s="56"/>
      <c r="BF482" s="56"/>
    </row>
    <row r="483" spans="1:58">
      <c r="A483" s="56"/>
      <c r="B483" s="56"/>
      <c r="C483" s="56"/>
      <c r="D483" s="56"/>
      <c r="E483" s="56"/>
      <c r="F483" s="56"/>
      <c r="G483" s="56"/>
      <c r="H483" s="56"/>
      <c r="I483" s="56"/>
      <c r="J483" s="58">
        <v>7.0770000000000002E-4</v>
      </c>
      <c r="K483" s="60">
        <v>40118</v>
      </c>
      <c r="L483" s="61">
        <f t="shared" si="22"/>
        <v>103.83248573578763</v>
      </c>
      <c r="M483" s="61">
        <f t="shared" si="23"/>
        <v>113.67053254406825</v>
      </c>
      <c r="N483" s="61">
        <f t="shared" si="24"/>
        <v>108.75150913992795</v>
      </c>
      <c r="O483" s="61">
        <v>109.10444433649783</v>
      </c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  <c r="AV483" s="56"/>
      <c r="AW483" s="56"/>
      <c r="AX483" s="56"/>
      <c r="AY483" s="56"/>
      <c r="AZ483" s="56"/>
      <c r="BA483" s="56"/>
      <c r="BB483" s="56"/>
      <c r="BC483" s="56"/>
      <c r="BD483" s="56"/>
      <c r="BE483" s="56"/>
      <c r="BF483" s="56"/>
    </row>
    <row r="484" spans="1:58">
      <c r="A484" s="56"/>
      <c r="B484" s="56"/>
      <c r="C484" s="56"/>
      <c r="D484" s="56"/>
      <c r="E484" s="56"/>
      <c r="F484" s="56"/>
      <c r="G484" s="56"/>
      <c r="H484" s="56"/>
      <c r="I484" s="56"/>
      <c r="J484" s="58">
        <v>-1.7610999999999998E-3</v>
      </c>
      <c r="K484" s="60">
        <v>40148</v>
      </c>
      <c r="L484" s="61">
        <f t="shared" si="22"/>
        <v>103.47527289810759</v>
      </c>
      <c r="M484" s="61">
        <f t="shared" si="23"/>
        <v>113.37535256345585</v>
      </c>
      <c r="N484" s="61">
        <f t="shared" si="24"/>
        <v>108.42531273078171</v>
      </c>
      <c r="O484" s="61">
        <v>113.57738833051683</v>
      </c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  <c r="AV484" s="56"/>
      <c r="AW484" s="56"/>
      <c r="AX484" s="56"/>
      <c r="AY484" s="56"/>
      <c r="AZ484" s="56"/>
      <c r="BA484" s="56"/>
      <c r="BB484" s="56"/>
      <c r="BC484" s="56"/>
      <c r="BD484" s="56"/>
      <c r="BE484" s="56"/>
      <c r="BF484" s="56"/>
    </row>
    <row r="485" spans="1:58">
      <c r="A485" s="56"/>
      <c r="B485" s="56"/>
      <c r="C485" s="56"/>
      <c r="D485" s="56"/>
      <c r="E485" s="56"/>
      <c r="F485" s="56"/>
      <c r="G485" s="56"/>
      <c r="H485" s="56"/>
      <c r="I485" s="56"/>
      <c r="J485" s="58">
        <v>3.4173999999999897E-3</v>
      </c>
      <c r="K485" s="60">
        <v>40179</v>
      </c>
      <c r="L485" s="61">
        <f t="shared" si="22"/>
        <v>103.65423430282159</v>
      </c>
      <c r="M485" s="61">
        <f t="shared" si="23"/>
        <v>113.66756185158587</v>
      </c>
      <c r="N485" s="61">
        <f t="shared" si="24"/>
        <v>108.66089807720374</v>
      </c>
      <c r="O485" s="61">
        <v>114.73298146808565</v>
      </c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  <c r="AV485" s="56"/>
      <c r="AW485" s="56"/>
      <c r="AX485" s="56"/>
      <c r="AY485" s="56"/>
      <c r="AZ485" s="56"/>
      <c r="BA485" s="56"/>
      <c r="BB485" s="56"/>
      <c r="BC485" s="56"/>
      <c r="BD485" s="56"/>
      <c r="BE485" s="56"/>
      <c r="BF485" s="56"/>
    </row>
    <row r="486" spans="1:58">
      <c r="A486" s="56"/>
      <c r="B486" s="56"/>
      <c r="C486" s="56"/>
      <c r="D486" s="56"/>
      <c r="E486" s="56"/>
      <c r="F486" s="56"/>
      <c r="G486" s="56"/>
      <c r="H486" s="56"/>
      <c r="I486" s="56"/>
      <c r="J486" s="58">
        <v>2.4919999999999901E-4</v>
      </c>
      <c r="K486" s="60">
        <v>40210</v>
      </c>
      <c r="L486" s="61">
        <f t="shared" si="22"/>
        <v>103.50566028890684</v>
      </c>
      <c r="M486" s="61">
        <f t="shared" si="23"/>
        <v>113.60070418490133</v>
      </c>
      <c r="N486" s="61">
        <f t="shared" si="24"/>
        <v>108.55318223690409</v>
      </c>
      <c r="O486" s="61">
        <v>111.69838589463998</v>
      </c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  <c r="AV486" s="56"/>
      <c r="AW486" s="56"/>
      <c r="AX486" s="56"/>
      <c r="AY486" s="56"/>
      <c r="AZ486" s="56"/>
      <c r="BA486" s="56"/>
      <c r="BB486" s="56"/>
      <c r="BC486" s="56"/>
      <c r="BD486" s="56"/>
      <c r="BE486" s="56"/>
      <c r="BF486" s="56"/>
    </row>
    <row r="487" spans="1:58">
      <c r="A487" s="56"/>
      <c r="B487" s="56"/>
      <c r="C487" s="56"/>
      <c r="D487" s="56"/>
      <c r="E487" s="56"/>
      <c r="F487" s="56"/>
      <c r="G487" s="56"/>
      <c r="H487" s="56"/>
      <c r="I487" s="56"/>
      <c r="J487" s="58">
        <v>4.1061999999999895E-3</v>
      </c>
      <c r="K487" s="60">
        <v>40238</v>
      </c>
      <c r="L487" s="61">
        <f t="shared" si="22"/>
        <v>103.75584901984381</v>
      </c>
      <c r="M487" s="61">
        <f t="shared" si="23"/>
        <v>113.97167694311337</v>
      </c>
      <c r="N487" s="61">
        <f t="shared" si="24"/>
        <v>108.86376298147859</v>
      </c>
      <c r="O487" s="61">
        <v>111.1609937902623</v>
      </c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  <c r="AV487" s="56"/>
      <c r="AW487" s="56"/>
      <c r="AX487" s="56"/>
      <c r="AY487" s="56"/>
      <c r="AZ487" s="56"/>
      <c r="BA487" s="56"/>
      <c r="BB487" s="56"/>
      <c r="BC487" s="56"/>
      <c r="BD487" s="56"/>
      <c r="BE487" s="56"/>
      <c r="BF487" s="56"/>
    </row>
    <row r="488" spans="1:58">
      <c r="A488" s="56"/>
      <c r="B488" s="56"/>
      <c r="C488" s="56"/>
      <c r="D488" s="56"/>
      <c r="E488" s="56"/>
      <c r="F488" s="56"/>
      <c r="G488" s="56"/>
      <c r="H488" s="56"/>
      <c r="I488" s="56"/>
      <c r="J488" s="58">
        <v>1.7369000000000002E-3</v>
      </c>
      <c r="K488" s="60">
        <v>40269</v>
      </c>
      <c r="L488" s="61">
        <f>L487*(1+J488)*(1+$B$6)^(1/12)</f>
        <v>103.76122728042009</v>
      </c>
      <c r="M488" s="61">
        <f>M487*(1+J488)*(1+$B$5)^(1/12)</f>
        <v>114.07405411581998</v>
      </c>
      <c r="N488" s="61">
        <f t="shared" si="24"/>
        <v>108.91764069812004</v>
      </c>
      <c r="O488" s="61">
        <v>113.09537293980291</v>
      </c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  <c r="AV488" s="56"/>
      <c r="AW488" s="56"/>
      <c r="AX488" s="56"/>
      <c r="AY488" s="56"/>
      <c r="AZ488" s="56"/>
      <c r="BA488" s="56"/>
      <c r="BB488" s="56"/>
      <c r="BC488" s="56"/>
      <c r="BD488" s="56"/>
      <c r="BE488" s="56"/>
      <c r="BF488" s="56"/>
    </row>
    <row r="489" spans="1:58">
      <c r="A489" s="56"/>
      <c r="B489" s="56"/>
      <c r="C489" s="56"/>
      <c r="D489" s="56"/>
      <c r="E489" s="56"/>
      <c r="F489" s="56"/>
      <c r="G489" s="56"/>
      <c r="H489" s="56"/>
      <c r="I489" s="56"/>
      <c r="J489" s="58">
        <v>7.7519999999999889E-4</v>
      </c>
      <c r="K489" s="60">
        <v>40299</v>
      </c>
      <c r="L489" s="61">
        <f>L488*(1+J489)*(1+$B$6)^(1/12)</f>
        <v>103.66698650375558</v>
      </c>
      <c r="M489" s="61">
        <f>M488*(1+J489)*(1+$B$5)^(1/12)</f>
        <v>114.06691007543475</v>
      </c>
      <c r="N489" s="61">
        <f t="shared" si="24"/>
        <v>108.86694828959517</v>
      </c>
      <c r="O489" s="61">
        <v>117.21906773747131</v>
      </c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56"/>
      <c r="AT489" s="56"/>
      <c r="AU489" s="56"/>
      <c r="AV489" s="56"/>
      <c r="AW489" s="56"/>
      <c r="AX489" s="56"/>
      <c r="AY489" s="56"/>
      <c r="AZ489" s="56"/>
      <c r="BA489" s="56"/>
      <c r="BB489" s="56"/>
      <c r="BC489" s="56"/>
      <c r="BD489" s="56"/>
      <c r="BE489" s="56"/>
      <c r="BF489" s="56"/>
    </row>
    <row r="490" spans="1:58">
      <c r="A490" s="56"/>
      <c r="B490" s="56"/>
      <c r="C490" s="56"/>
      <c r="D490" s="56"/>
      <c r="E490" s="56"/>
      <c r="F490" s="56"/>
      <c r="G490" s="56"/>
      <c r="H490" s="56"/>
      <c r="I490" s="56"/>
      <c r="J490" s="58">
        <v>1.25599999999999E-3</v>
      </c>
      <c r="K490" s="60">
        <v>40330</v>
      </c>
      <c r="L490" s="61">
        <f>L489*(1+J490)*(1+$B$6)^(1/12)</f>
        <v>103.6225905648845</v>
      </c>
      <c r="M490" s="61">
        <f>M489*(1+J490)*(1+$B$5)^(1/12)</f>
        <v>114.1145639391909</v>
      </c>
      <c r="N490" s="61">
        <f t="shared" si="24"/>
        <v>108.86857725203771</v>
      </c>
      <c r="O490" s="61">
        <v>112.51477350149723</v>
      </c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56"/>
      <c r="AT490" s="56"/>
      <c r="AU490" s="56"/>
      <c r="AV490" s="56"/>
      <c r="AW490" s="56"/>
      <c r="AX490" s="56"/>
      <c r="AY490" s="56"/>
      <c r="AZ490" s="56"/>
      <c r="BA490" s="56"/>
      <c r="BB490" s="56"/>
      <c r="BC490" s="56"/>
      <c r="BD490" s="56"/>
      <c r="BE490" s="56"/>
      <c r="BF490" s="56"/>
    </row>
    <row r="491" spans="1:58">
      <c r="A491" s="56"/>
      <c r="B491" s="56"/>
      <c r="C491" s="56"/>
      <c r="D491" s="56"/>
      <c r="E491" s="56"/>
      <c r="F491" s="56"/>
      <c r="G491" s="56"/>
      <c r="H491" s="56"/>
      <c r="I491" s="56"/>
      <c r="J491" s="58"/>
      <c r="K491" s="60">
        <v>40360</v>
      </c>
      <c r="L491" s="61">
        <f t="shared" ref="L491:L554" si="25">L490*((1+$B$6)*(1+$B$7))^(1/12)</f>
        <v>103.61913584512131</v>
      </c>
      <c r="M491" s="61">
        <f t="shared" ref="M491:M554" si="26">M490*((1+$B$5)*(1+$B$8))^(1/12)</f>
        <v>114.30023149660268</v>
      </c>
      <c r="N491" s="61">
        <f t="shared" si="24"/>
        <v>108.95968367086199</v>
      </c>
      <c r="O491" s="61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  <c r="AH491" s="56"/>
      <c r="AI491" s="56"/>
      <c r="AJ491" s="56"/>
      <c r="AK491" s="56"/>
      <c r="AL491" s="56"/>
      <c r="AM491" s="56"/>
      <c r="AN491" s="56"/>
      <c r="AO491" s="56"/>
      <c r="AP491" s="56"/>
      <c r="AQ491" s="56"/>
      <c r="AR491" s="56"/>
      <c r="AS491" s="56"/>
      <c r="AT491" s="56"/>
      <c r="AU491" s="56"/>
      <c r="AV491" s="56"/>
      <c r="AW491" s="56"/>
      <c r="AX491" s="56"/>
      <c r="AY491" s="56"/>
      <c r="AZ491" s="56"/>
      <c r="BA491" s="56"/>
      <c r="BB491" s="56"/>
      <c r="BC491" s="56"/>
      <c r="BD491" s="56"/>
      <c r="BE491" s="56"/>
      <c r="BF491" s="56"/>
    </row>
    <row r="492" spans="1:58">
      <c r="A492" s="56"/>
      <c r="B492" s="56"/>
      <c r="C492" s="56"/>
      <c r="D492" s="56"/>
      <c r="E492" s="56"/>
      <c r="F492" s="56"/>
      <c r="G492" s="56"/>
      <c r="H492" s="56"/>
      <c r="I492" s="56"/>
      <c r="J492" s="58"/>
      <c r="K492" s="60">
        <v>40391</v>
      </c>
      <c r="L492" s="61">
        <f t="shared" si="25"/>
        <v>103.61568124053655</v>
      </c>
      <c r="M492" s="61">
        <f t="shared" si="26"/>
        <v>114.48620114027483</v>
      </c>
      <c r="N492" s="61">
        <f t="shared" si="24"/>
        <v>109.05094119040569</v>
      </c>
      <c r="O492" s="61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  <c r="AH492" s="56"/>
      <c r="AI492" s="56"/>
      <c r="AJ492" s="56"/>
      <c r="AK492" s="56"/>
      <c r="AL492" s="56"/>
      <c r="AM492" s="56"/>
      <c r="AN492" s="56"/>
      <c r="AO492" s="56"/>
      <c r="AP492" s="56"/>
      <c r="AQ492" s="56"/>
      <c r="AR492" s="56"/>
      <c r="AS492" s="56"/>
      <c r="AT492" s="56"/>
      <c r="AU492" s="56"/>
      <c r="AV492" s="56"/>
      <c r="AW492" s="56"/>
      <c r="AX492" s="56"/>
      <c r="AY492" s="56"/>
      <c r="AZ492" s="56"/>
      <c r="BA492" s="56"/>
      <c r="BB492" s="56"/>
      <c r="BC492" s="56"/>
      <c r="BD492" s="56"/>
      <c r="BE492" s="56"/>
      <c r="BF492" s="56"/>
    </row>
    <row r="493" spans="1:58">
      <c r="A493" s="56"/>
      <c r="B493" s="56"/>
      <c r="C493" s="56"/>
      <c r="D493" s="56"/>
      <c r="E493" s="56"/>
      <c r="F493" s="56"/>
      <c r="G493" s="56"/>
      <c r="H493" s="56"/>
      <c r="I493" s="56"/>
      <c r="J493" s="58"/>
      <c r="K493" s="60">
        <v>40422</v>
      </c>
      <c r="L493" s="61">
        <f t="shared" si="25"/>
        <v>103.61222675112639</v>
      </c>
      <c r="M493" s="61">
        <f t="shared" si="26"/>
        <v>114.67247336171008</v>
      </c>
      <c r="N493" s="61">
        <f t="shared" si="24"/>
        <v>109.14235005641822</v>
      </c>
      <c r="O493" s="61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56"/>
      <c r="AT493" s="56"/>
      <c r="AU493" s="56"/>
      <c r="AV493" s="56"/>
      <c r="AW493" s="56"/>
      <c r="AX493" s="56"/>
      <c r="AY493" s="56"/>
      <c r="AZ493" s="56"/>
      <c r="BA493" s="56"/>
      <c r="BB493" s="56"/>
      <c r="BC493" s="56"/>
      <c r="BD493" s="56"/>
      <c r="BE493" s="56"/>
      <c r="BF493" s="56"/>
    </row>
    <row r="494" spans="1:58">
      <c r="A494" s="56"/>
      <c r="B494" s="56"/>
      <c r="C494" s="56"/>
      <c r="D494" s="56"/>
      <c r="E494" s="56"/>
      <c r="F494" s="56"/>
      <c r="G494" s="56"/>
      <c r="H494" s="56"/>
      <c r="I494" s="56"/>
      <c r="J494" s="58"/>
      <c r="K494" s="60">
        <v>40452</v>
      </c>
      <c r="L494" s="61">
        <f t="shared" si="25"/>
        <v>103.60877237688699</v>
      </c>
      <c r="M494" s="61">
        <f t="shared" si="26"/>
        <v>114.85904865321082</v>
      </c>
      <c r="N494" s="61">
        <f t="shared" si="24"/>
        <v>109.2339105150489</v>
      </c>
      <c r="O494" s="61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56"/>
      <c r="AT494" s="56"/>
      <c r="AU494" s="56"/>
      <c r="AV494" s="56"/>
      <c r="AW494" s="56"/>
      <c r="AX494" s="56"/>
      <c r="AY494" s="56"/>
      <c r="AZ494" s="56"/>
      <c r="BA494" s="56"/>
      <c r="BB494" s="56"/>
      <c r="BC494" s="56"/>
      <c r="BD494" s="56"/>
      <c r="BE494" s="56"/>
      <c r="BF494" s="56"/>
    </row>
    <row r="495" spans="1:58">
      <c r="A495" s="56"/>
      <c r="B495" s="56"/>
      <c r="C495" s="56"/>
      <c r="D495" s="56"/>
      <c r="E495" s="56"/>
      <c r="F495" s="56"/>
      <c r="G495" s="56"/>
      <c r="H495" s="56"/>
      <c r="I495" s="56"/>
      <c r="J495" s="58"/>
      <c r="K495" s="60">
        <v>40483</v>
      </c>
      <c r="L495" s="61">
        <f t="shared" si="25"/>
        <v>103.60531811781452</v>
      </c>
      <c r="M495" s="61">
        <f t="shared" si="26"/>
        <v>115.04592750788046</v>
      </c>
      <c r="N495" s="61">
        <f t="shared" si="24"/>
        <v>109.32562281284748</v>
      </c>
      <c r="O495" s="61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56"/>
      <c r="AT495" s="56"/>
      <c r="AU495" s="56"/>
      <c r="AV495" s="56"/>
      <c r="AW495" s="56"/>
      <c r="AX495" s="56"/>
      <c r="AY495" s="56"/>
      <c r="AZ495" s="56"/>
      <c r="BA495" s="56"/>
      <c r="BB495" s="56"/>
      <c r="BC495" s="56"/>
      <c r="BD495" s="56"/>
      <c r="BE495" s="56"/>
      <c r="BF495" s="56"/>
    </row>
    <row r="496" spans="1:58">
      <c r="A496" s="56"/>
      <c r="B496" s="56"/>
      <c r="C496" s="56"/>
      <c r="D496" s="56"/>
      <c r="E496" s="56"/>
      <c r="F496" s="56"/>
      <c r="G496" s="56"/>
      <c r="H496" s="56"/>
      <c r="I496" s="56"/>
      <c r="J496" s="58"/>
      <c r="K496" s="60">
        <v>40513</v>
      </c>
      <c r="L496" s="61">
        <f t="shared" si="25"/>
        <v>103.60186397390514</v>
      </c>
      <c r="M496" s="61">
        <f t="shared" si="26"/>
        <v>115.23311041962468</v>
      </c>
      <c r="N496" s="61">
        <f t="shared" si="24"/>
        <v>109.41748719676491</v>
      </c>
      <c r="O496" s="61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56"/>
      <c r="AT496" s="56"/>
      <c r="AU496" s="56"/>
      <c r="AV496" s="56"/>
      <c r="AW496" s="56"/>
      <c r="AX496" s="56"/>
      <c r="AY496" s="56"/>
      <c r="AZ496" s="56"/>
      <c r="BA496" s="56"/>
      <c r="BB496" s="56"/>
      <c r="BC496" s="56"/>
      <c r="BD496" s="56"/>
      <c r="BE496" s="56"/>
      <c r="BF496" s="56"/>
    </row>
    <row r="497" spans="1:58">
      <c r="A497" s="56"/>
      <c r="B497" s="56"/>
      <c r="C497" s="56"/>
      <c r="D497" s="56"/>
      <c r="E497" s="56"/>
      <c r="F497" s="56"/>
      <c r="G497" s="56"/>
      <c r="H497" s="56"/>
      <c r="I497" s="56"/>
      <c r="J497" s="58"/>
      <c r="K497" s="60">
        <v>40544</v>
      </c>
      <c r="L497" s="61">
        <f t="shared" si="25"/>
        <v>103.598409945155</v>
      </c>
      <c r="M497" s="61">
        <f t="shared" si="26"/>
        <v>115.42059788315277</v>
      </c>
      <c r="N497" s="61">
        <f t="shared" si="24"/>
        <v>109.50950391415388</v>
      </c>
      <c r="O497" s="61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  <c r="AR497" s="56"/>
      <c r="AS497" s="56"/>
      <c r="AT497" s="56"/>
      <c r="AU497" s="56"/>
      <c r="AV497" s="56"/>
      <c r="AW497" s="56"/>
      <c r="AX497" s="56"/>
      <c r="AY497" s="56"/>
      <c r="AZ497" s="56"/>
      <c r="BA497" s="56"/>
      <c r="BB497" s="56"/>
      <c r="BC497" s="56"/>
      <c r="BD497" s="56"/>
      <c r="BE497" s="56"/>
      <c r="BF497" s="56"/>
    </row>
    <row r="498" spans="1:58">
      <c r="A498" s="56"/>
      <c r="B498" s="56"/>
      <c r="C498" s="56"/>
      <c r="D498" s="56"/>
      <c r="E498" s="56"/>
      <c r="F498" s="56"/>
      <c r="G498" s="56"/>
      <c r="H498" s="56"/>
      <c r="I498" s="56"/>
      <c r="J498" s="58"/>
      <c r="K498" s="60">
        <v>40575</v>
      </c>
      <c r="L498" s="61">
        <f t="shared" si="25"/>
        <v>103.59495603156026</v>
      </c>
      <c r="M498" s="61">
        <f t="shared" si="26"/>
        <v>115.60839039397891</v>
      </c>
      <c r="N498" s="61">
        <f t="shared" si="24"/>
        <v>109.60167321276958</v>
      </c>
      <c r="O498" s="61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  <c r="AR498" s="56"/>
      <c r="AS498" s="56"/>
      <c r="AT498" s="56"/>
      <c r="AU498" s="56"/>
      <c r="AV498" s="56"/>
      <c r="AW498" s="56"/>
      <c r="AX498" s="56"/>
      <c r="AY498" s="56"/>
      <c r="AZ498" s="56"/>
      <c r="BA498" s="56"/>
      <c r="BB498" s="56"/>
      <c r="BC498" s="56"/>
      <c r="BD498" s="56"/>
      <c r="BE498" s="56"/>
      <c r="BF498" s="56"/>
    </row>
    <row r="499" spans="1:58">
      <c r="A499" s="56"/>
      <c r="B499" s="56"/>
      <c r="C499" s="56"/>
      <c r="D499" s="56"/>
      <c r="E499" s="56"/>
      <c r="F499" s="56"/>
      <c r="G499" s="56"/>
      <c r="H499" s="56"/>
      <c r="I499" s="56"/>
      <c r="J499" s="58"/>
      <c r="K499" s="60">
        <v>40603</v>
      </c>
      <c r="L499" s="61">
        <f t="shared" si="25"/>
        <v>103.59150223311708</v>
      </c>
      <c r="M499" s="61">
        <f t="shared" si="26"/>
        <v>115.79648844842352</v>
      </c>
      <c r="N499" s="61">
        <f t="shared" si="24"/>
        <v>109.6939953407703</v>
      </c>
      <c r="O499" s="61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  <c r="AR499" s="56"/>
      <c r="AS499" s="56"/>
      <c r="AT499" s="56"/>
      <c r="AU499" s="56"/>
      <c r="AV499" s="56"/>
      <c r="AW499" s="56"/>
      <c r="AX499" s="56"/>
      <c r="AY499" s="56"/>
      <c r="AZ499" s="56"/>
      <c r="BA499" s="56"/>
      <c r="BB499" s="56"/>
      <c r="BC499" s="56"/>
      <c r="BD499" s="56"/>
      <c r="BE499" s="56"/>
      <c r="BF499" s="56"/>
    </row>
    <row r="500" spans="1:58">
      <c r="A500" s="56"/>
      <c r="B500" s="56"/>
      <c r="C500" s="56"/>
      <c r="D500" s="56"/>
      <c r="E500" s="56"/>
      <c r="F500" s="56"/>
      <c r="G500" s="56"/>
      <c r="H500" s="56"/>
      <c r="I500" s="56"/>
      <c r="J500" s="58"/>
      <c r="K500" s="60">
        <v>40634</v>
      </c>
      <c r="L500" s="61">
        <f t="shared" si="25"/>
        <v>103.58804854982164</v>
      </c>
      <c r="M500" s="61">
        <f t="shared" si="26"/>
        <v>115.98489254361452</v>
      </c>
      <c r="N500" s="61">
        <f t="shared" si="24"/>
        <v>109.78647054671808</v>
      </c>
      <c r="O500" s="61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  <c r="AR500" s="56"/>
      <c r="AS500" s="56"/>
      <c r="AT500" s="56"/>
      <c r="AU500" s="56"/>
      <c r="AV500" s="56"/>
      <c r="AW500" s="56"/>
      <c r="AX500" s="56"/>
      <c r="AY500" s="56"/>
      <c r="AZ500" s="56"/>
      <c r="BA500" s="56"/>
      <c r="BB500" s="56"/>
      <c r="BC500" s="56"/>
      <c r="BD500" s="56"/>
      <c r="BE500" s="56"/>
      <c r="BF500" s="56"/>
    </row>
    <row r="501" spans="1:58">
      <c r="A501" s="56"/>
      <c r="B501" s="56"/>
      <c r="C501" s="56"/>
      <c r="D501" s="56"/>
      <c r="E501" s="56"/>
      <c r="F501" s="56"/>
      <c r="G501" s="56"/>
      <c r="H501" s="56"/>
      <c r="I501" s="56"/>
      <c r="J501" s="58"/>
      <c r="K501" s="60">
        <v>40664</v>
      </c>
      <c r="L501" s="61">
        <f t="shared" si="25"/>
        <v>103.58459498167008</v>
      </c>
      <c r="M501" s="61">
        <f t="shared" si="26"/>
        <v>116.1736031774887</v>
      </c>
      <c r="N501" s="61">
        <f t="shared" si="24"/>
        <v>109.87909907957939</v>
      </c>
      <c r="O501" s="61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  <c r="AR501" s="56"/>
      <c r="AS501" s="56"/>
      <c r="AT501" s="56"/>
      <c r="AU501" s="56"/>
      <c r="AV501" s="56"/>
      <c r="AW501" s="56"/>
      <c r="AX501" s="56"/>
      <c r="AY501" s="56"/>
      <c r="AZ501" s="56"/>
      <c r="BA501" s="56"/>
      <c r="BB501" s="56"/>
      <c r="BC501" s="56"/>
      <c r="BD501" s="56"/>
      <c r="BE501" s="56"/>
      <c r="BF501" s="56"/>
    </row>
    <row r="502" spans="1:58">
      <c r="A502" s="56"/>
      <c r="B502" s="56"/>
      <c r="C502" s="56"/>
      <c r="D502" s="56"/>
      <c r="E502" s="56"/>
      <c r="F502" s="56"/>
      <c r="G502" s="56"/>
      <c r="H502" s="56"/>
      <c r="I502" s="56"/>
      <c r="J502" s="58"/>
      <c r="K502" s="60">
        <v>40695</v>
      </c>
      <c r="L502" s="61">
        <f t="shared" si="25"/>
        <v>103.58114152865858</v>
      </c>
      <c r="M502" s="61">
        <f t="shared" si="26"/>
        <v>116.36262084879297</v>
      </c>
      <c r="N502" s="61">
        <f t="shared" si="24"/>
        <v>109.97188118872577</v>
      </c>
      <c r="O502" s="61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56"/>
      <c r="AT502" s="56"/>
      <c r="AU502" s="56"/>
      <c r="AV502" s="56"/>
      <c r="AW502" s="56"/>
      <c r="AX502" s="56"/>
      <c r="AY502" s="56"/>
      <c r="AZ502" s="56"/>
      <c r="BA502" s="56"/>
      <c r="BB502" s="56"/>
      <c r="BC502" s="56"/>
      <c r="BD502" s="56"/>
      <c r="BE502" s="56"/>
      <c r="BF502" s="56"/>
    </row>
    <row r="503" spans="1:58">
      <c r="A503" s="56"/>
      <c r="B503" s="56"/>
      <c r="C503" s="56"/>
      <c r="D503" s="56"/>
      <c r="E503" s="56"/>
      <c r="F503" s="56"/>
      <c r="G503" s="56"/>
      <c r="H503" s="56"/>
      <c r="I503" s="56"/>
      <c r="J503" s="58"/>
      <c r="K503" s="60">
        <v>40725</v>
      </c>
      <c r="L503" s="61">
        <f t="shared" si="25"/>
        <v>103.57768819078328</v>
      </c>
      <c r="M503" s="61">
        <f t="shared" si="26"/>
        <v>116.55194605708576</v>
      </c>
      <c r="N503" s="61">
        <f t="shared" si="24"/>
        <v>110.06481712393452</v>
      </c>
      <c r="O503" s="61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  <c r="AV503" s="56"/>
      <c r="AW503" s="56"/>
      <c r="AX503" s="56"/>
      <c r="AY503" s="56"/>
      <c r="AZ503" s="56"/>
      <c r="BA503" s="56"/>
      <c r="BB503" s="56"/>
      <c r="BC503" s="56"/>
      <c r="BD503" s="56"/>
      <c r="BE503" s="56"/>
      <c r="BF503" s="56"/>
    </row>
    <row r="504" spans="1:58">
      <c r="A504" s="56"/>
      <c r="B504" s="56"/>
      <c r="C504" s="56"/>
      <c r="D504" s="56"/>
      <c r="E504" s="56"/>
      <c r="F504" s="56"/>
      <c r="G504" s="56"/>
      <c r="H504" s="56"/>
      <c r="I504" s="56"/>
      <c r="J504" s="58"/>
      <c r="K504" s="60">
        <v>40756</v>
      </c>
      <c r="L504" s="61">
        <f t="shared" si="25"/>
        <v>103.57423496804036</v>
      </c>
      <c r="M504" s="61">
        <f t="shared" si="26"/>
        <v>116.74157930273824</v>
      </c>
      <c r="N504" s="61">
        <f t="shared" si="24"/>
        <v>110.15790713538931</v>
      </c>
      <c r="O504" s="61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56"/>
      <c r="AT504" s="56"/>
      <c r="AU504" s="56"/>
      <c r="AV504" s="56"/>
      <c r="AW504" s="56"/>
      <c r="AX504" s="56"/>
      <c r="AY504" s="56"/>
      <c r="AZ504" s="56"/>
      <c r="BA504" s="56"/>
      <c r="BB504" s="56"/>
      <c r="BC504" s="56"/>
      <c r="BD504" s="56"/>
      <c r="BE504" s="56"/>
      <c r="BF504" s="56"/>
    </row>
    <row r="505" spans="1:58">
      <c r="A505" s="56"/>
      <c r="B505" s="56"/>
      <c r="C505" s="56"/>
      <c r="D505" s="56"/>
      <c r="E505" s="56"/>
      <c r="F505" s="56"/>
      <c r="G505" s="56"/>
      <c r="H505" s="56"/>
      <c r="I505" s="56"/>
      <c r="J505" s="58"/>
      <c r="K505" s="60">
        <v>40787</v>
      </c>
      <c r="L505" s="61">
        <f t="shared" si="25"/>
        <v>103.57078186042597</v>
      </c>
      <c r="M505" s="61">
        <f t="shared" si="26"/>
        <v>116.93152108693576</v>
      </c>
      <c r="N505" s="61">
        <f t="shared" si="24"/>
        <v>110.25115147368086</v>
      </c>
      <c r="O505" s="61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56"/>
      <c r="AT505" s="56"/>
      <c r="AU505" s="56"/>
      <c r="AV505" s="56"/>
      <c r="AW505" s="56"/>
      <c r="AX505" s="56"/>
      <c r="AY505" s="56"/>
      <c r="AZ505" s="56"/>
      <c r="BA505" s="56"/>
      <c r="BB505" s="56"/>
      <c r="BC505" s="56"/>
      <c r="BD505" s="56"/>
      <c r="BE505" s="56"/>
      <c r="BF505" s="56"/>
    </row>
    <row r="506" spans="1:58">
      <c r="A506" s="56"/>
      <c r="B506" s="56"/>
      <c r="C506" s="56"/>
      <c r="D506" s="56"/>
      <c r="E506" s="56"/>
      <c r="F506" s="56"/>
      <c r="G506" s="56"/>
      <c r="H506" s="56"/>
      <c r="I506" s="56"/>
      <c r="J506" s="58"/>
      <c r="K506" s="60">
        <v>40817</v>
      </c>
      <c r="L506" s="61">
        <f t="shared" si="25"/>
        <v>103.56732886793627</v>
      </c>
      <c r="M506" s="61">
        <f t="shared" si="26"/>
        <v>117.12177191167908</v>
      </c>
      <c r="N506" s="61">
        <f t="shared" si="24"/>
        <v>110.34455038980767</v>
      </c>
      <c r="O506" s="61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  <c r="AH506" s="56"/>
      <c r="AI506" s="56"/>
      <c r="AJ506" s="56"/>
      <c r="AK506" s="56"/>
      <c r="AL506" s="56"/>
      <c r="AM506" s="56"/>
      <c r="AN506" s="56"/>
      <c r="AO506" s="56"/>
      <c r="AP506" s="56"/>
      <c r="AQ506" s="56"/>
      <c r="AR506" s="56"/>
      <c r="AS506" s="56"/>
      <c r="AT506" s="56"/>
      <c r="AU506" s="56"/>
      <c r="AV506" s="56"/>
      <c r="AW506" s="56"/>
      <c r="AX506" s="56"/>
      <c r="AY506" s="56"/>
      <c r="AZ506" s="56"/>
      <c r="BA506" s="56"/>
      <c r="BB506" s="56"/>
      <c r="BC506" s="56"/>
      <c r="BD506" s="56"/>
      <c r="BE506" s="56"/>
      <c r="BF506" s="56"/>
    </row>
    <row r="507" spans="1:58">
      <c r="A507" s="56"/>
      <c r="B507" s="56"/>
      <c r="C507" s="56"/>
      <c r="D507" s="56"/>
      <c r="E507" s="56"/>
      <c r="F507" s="56"/>
      <c r="G507" s="56"/>
      <c r="H507" s="56"/>
      <c r="I507" s="56"/>
      <c r="J507" s="58"/>
      <c r="K507" s="60">
        <v>40848</v>
      </c>
      <c r="L507" s="61">
        <f t="shared" si="25"/>
        <v>103.56387599056742</v>
      </c>
      <c r="M507" s="61">
        <f t="shared" si="26"/>
        <v>117.31233227978571</v>
      </c>
      <c r="N507" s="61">
        <f t="shared" si="24"/>
        <v>110.43810413517656</v>
      </c>
      <c r="O507" s="61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  <c r="AV507" s="56"/>
      <c r="AW507" s="56"/>
      <c r="AX507" s="56"/>
      <c r="AY507" s="56"/>
      <c r="AZ507" s="56"/>
      <c r="BA507" s="56"/>
      <c r="BB507" s="56"/>
      <c r="BC507" s="56"/>
      <c r="BD507" s="56"/>
      <c r="BE507" s="56"/>
      <c r="BF507" s="56"/>
    </row>
    <row r="508" spans="1:58">
      <c r="A508" s="56"/>
      <c r="B508" s="56"/>
      <c r="C508" s="56"/>
      <c r="D508" s="56"/>
      <c r="E508" s="56"/>
      <c r="F508" s="56"/>
      <c r="G508" s="56"/>
      <c r="H508" s="56"/>
      <c r="I508" s="56"/>
      <c r="J508" s="58"/>
      <c r="K508" s="60">
        <v>40878</v>
      </c>
      <c r="L508" s="61">
        <f t="shared" si="25"/>
        <v>103.5604232283156</v>
      </c>
      <c r="M508" s="61">
        <f t="shared" si="26"/>
        <v>117.50320269489129</v>
      </c>
      <c r="N508" s="61">
        <f t="shared" si="24"/>
        <v>110.53181296160344</v>
      </c>
      <c r="O508" s="61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56"/>
      <c r="AT508" s="56"/>
      <c r="AU508" s="56"/>
      <c r="AV508" s="56"/>
      <c r="AW508" s="56"/>
      <c r="AX508" s="56"/>
      <c r="AY508" s="56"/>
      <c r="AZ508" s="56"/>
      <c r="BA508" s="56"/>
      <c r="BB508" s="56"/>
      <c r="BC508" s="56"/>
      <c r="BD508" s="56"/>
      <c r="BE508" s="56"/>
      <c r="BF508" s="56"/>
    </row>
    <row r="509" spans="1:58">
      <c r="A509" s="56"/>
      <c r="B509" s="56"/>
      <c r="C509" s="56"/>
      <c r="D509" s="56"/>
      <c r="E509" s="56"/>
      <c r="F509" s="56"/>
      <c r="G509" s="56"/>
      <c r="H509" s="56"/>
      <c r="I509" s="56"/>
      <c r="J509" s="58"/>
      <c r="K509" s="60">
        <v>40909</v>
      </c>
      <c r="L509" s="61">
        <f t="shared" si="25"/>
        <v>103.55697058117696</v>
      </c>
      <c r="M509" s="61">
        <f t="shared" si="26"/>
        <v>117.69438366145087</v>
      </c>
      <c r="N509" s="61">
        <f t="shared" si="24"/>
        <v>110.62567712131391</v>
      </c>
      <c r="O509" s="61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  <c r="AH509" s="56"/>
      <c r="AI509" s="56"/>
      <c r="AJ509" s="56"/>
      <c r="AK509" s="56"/>
      <c r="AL509" s="56"/>
      <c r="AM509" s="56"/>
      <c r="AN509" s="56"/>
      <c r="AO509" s="56"/>
      <c r="AP509" s="56"/>
      <c r="AQ509" s="56"/>
      <c r="AR509" s="56"/>
      <c r="AS509" s="56"/>
      <c r="AT509" s="56"/>
      <c r="AU509" s="56"/>
      <c r="AV509" s="56"/>
      <c r="AW509" s="56"/>
      <c r="AX509" s="56"/>
      <c r="AY509" s="56"/>
      <c r="AZ509" s="56"/>
      <c r="BA509" s="56"/>
      <c r="BB509" s="56"/>
      <c r="BC509" s="56"/>
      <c r="BD509" s="56"/>
      <c r="BE509" s="56"/>
      <c r="BF509" s="56"/>
    </row>
    <row r="510" spans="1:58">
      <c r="A510" s="56"/>
      <c r="B510" s="56"/>
      <c r="C510" s="56"/>
      <c r="D510" s="56"/>
      <c r="E510" s="56"/>
      <c r="F510" s="56"/>
      <c r="G510" s="56"/>
      <c r="H510" s="56"/>
      <c r="I510" s="56"/>
      <c r="J510" s="58"/>
      <c r="K510" s="60">
        <v>40940</v>
      </c>
      <c r="L510" s="61">
        <f t="shared" si="25"/>
        <v>103.55351804914766</v>
      </c>
      <c r="M510" s="61">
        <f t="shared" si="26"/>
        <v>117.88587568474028</v>
      </c>
      <c r="N510" s="61">
        <f t="shared" si="24"/>
        <v>110.71969686694396</v>
      </c>
      <c r="O510" s="61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6"/>
      <c r="AI510" s="56"/>
      <c r="AJ510" s="56"/>
      <c r="AK510" s="56"/>
      <c r="AL510" s="56"/>
      <c r="AM510" s="56"/>
      <c r="AN510" s="56"/>
      <c r="AO510" s="56"/>
      <c r="AP510" s="56"/>
      <c r="AQ510" s="56"/>
      <c r="AR510" s="56"/>
      <c r="AS510" s="56"/>
      <c r="AT510" s="56"/>
      <c r="AU510" s="56"/>
      <c r="AV510" s="56"/>
      <c r="AW510" s="56"/>
      <c r="AX510" s="56"/>
      <c r="AY510" s="56"/>
      <c r="AZ510" s="56"/>
      <c r="BA510" s="56"/>
      <c r="BB510" s="56"/>
      <c r="BC510" s="56"/>
      <c r="BD510" s="56"/>
      <c r="BE510" s="56"/>
      <c r="BF510" s="56"/>
    </row>
    <row r="511" spans="1:58">
      <c r="A511" s="56"/>
      <c r="B511" s="56"/>
      <c r="C511" s="56"/>
      <c r="D511" s="56"/>
      <c r="E511" s="56"/>
      <c r="F511" s="56"/>
      <c r="G511" s="56"/>
      <c r="H511" s="56"/>
      <c r="I511" s="56"/>
      <c r="J511" s="58"/>
      <c r="K511" s="60">
        <v>40969</v>
      </c>
      <c r="L511" s="61">
        <f t="shared" si="25"/>
        <v>103.55006563222386</v>
      </c>
      <c r="M511" s="61">
        <f t="shared" si="26"/>
        <v>118.07767927085744</v>
      </c>
      <c r="N511" s="61">
        <f t="shared" si="24"/>
        <v>110.81387245154065</v>
      </c>
      <c r="O511" s="61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  <c r="AH511" s="56"/>
      <c r="AI511" s="56"/>
      <c r="AJ511" s="56"/>
      <c r="AK511" s="56"/>
      <c r="AL511" s="56"/>
      <c r="AM511" s="56"/>
      <c r="AN511" s="56"/>
      <c r="AO511" s="56"/>
      <c r="AP511" s="56"/>
      <c r="AQ511" s="56"/>
      <c r="AR511" s="56"/>
      <c r="AS511" s="56"/>
      <c r="AT511" s="56"/>
      <c r="AU511" s="56"/>
      <c r="AV511" s="56"/>
      <c r="AW511" s="56"/>
      <c r="AX511" s="56"/>
      <c r="AY511" s="56"/>
      <c r="AZ511" s="56"/>
      <c r="BA511" s="56"/>
      <c r="BB511" s="56"/>
      <c r="BC511" s="56"/>
      <c r="BD511" s="56"/>
      <c r="BE511" s="56"/>
      <c r="BF511" s="56"/>
    </row>
    <row r="512" spans="1:58">
      <c r="A512" s="56"/>
      <c r="B512" s="56"/>
      <c r="C512" s="56"/>
      <c r="D512" s="56"/>
      <c r="E512" s="56"/>
      <c r="F512" s="56"/>
      <c r="G512" s="56"/>
      <c r="H512" s="56"/>
      <c r="I512" s="56"/>
      <c r="J512" s="58"/>
      <c r="K512" s="60">
        <v>41000</v>
      </c>
      <c r="L512" s="61">
        <f t="shared" si="25"/>
        <v>103.54661333040174</v>
      </c>
      <c r="M512" s="61">
        <f t="shared" si="26"/>
        <v>118.2697949267237</v>
      </c>
      <c r="N512" s="61">
        <f t="shared" si="24"/>
        <v>110.90820412856272</v>
      </c>
      <c r="O512" s="61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56"/>
      <c r="AT512" s="56"/>
      <c r="AU512" s="56"/>
      <c r="AV512" s="56"/>
      <c r="AW512" s="56"/>
      <c r="AX512" s="56"/>
      <c r="AY512" s="56"/>
      <c r="AZ512" s="56"/>
      <c r="BA512" s="56"/>
      <c r="BB512" s="56"/>
      <c r="BC512" s="56"/>
      <c r="BD512" s="56"/>
      <c r="BE512" s="56"/>
      <c r="BF512" s="56"/>
    </row>
    <row r="513" spans="1:58">
      <c r="A513" s="56"/>
      <c r="B513" s="56"/>
      <c r="C513" s="56"/>
      <c r="D513" s="56"/>
      <c r="E513" s="56"/>
      <c r="F513" s="56"/>
      <c r="G513" s="56"/>
      <c r="H513" s="56"/>
      <c r="I513" s="56"/>
      <c r="J513" s="58"/>
      <c r="K513" s="60">
        <v>41030</v>
      </c>
      <c r="L513" s="61">
        <f t="shared" si="25"/>
        <v>103.54316114367745</v>
      </c>
      <c r="M513" s="61">
        <f t="shared" si="26"/>
        <v>118.4622231600852</v>
      </c>
      <c r="N513" s="61">
        <f t="shared" si="24"/>
        <v>111.00269215188132</v>
      </c>
      <c r="O513" s="61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  <c r="AK513" s="56"/>
      <c r="AL513" s="56"/>
      <c r="AM513" s="56"/>
      <c r="AN513" s="56"/>
      <c r="AO513" s="56"/>
      <c r="AP513" s="56"/>
      <c r="AQ513" s="56"/>
      <c r="AR513" s="56"/>
      <c r="AS513" s="56"/>
      <c r="AT513" s="56"/>
      <c r="AU513" s="56"/>
      <c r="AV513" s="56"/>
      <c r="AW513" s="56"/>
      <c r="AX513" s="56"/>
      <c r="AY513" s="56"/>
      <c r="AZ513" s="56"/>
      <c r="BA513" s="56"/>
      <c r="BB513" s="56"/>
      <c r="BC513" s="56"/>
      <c r="BD513" s="56"/>
      <c r="BE513" s="56"/>
      <c r="BF513" s="56"/>
    </row>
    <row r="514" spans="1:58">
      <c r="A514" s="56"/>
      <c r="B514" s="56"/>
      <c r="C514" s="56"/>
      <c r="D514" s="56"/>
      <c r="E514" s="56"/>
      <c r="F514" s="56"/>
      <c r="G514" s="56"/>
      <c r="H514" s="56"/>
      <c r="I514" s="56"/>
      <c r="J514" s="58"/>
      <c r="K514" s="60">
        <v>41061</v>
      </c>
      <c r="L514" s="61">
        <f t="shared" si="25"/>
        <v>103.53970907204715</v>
      </c>
      <c r="M514" s="61">
        <f t="shared" si="26"/>
        <v>118.65496447951418</v>
      </c>
      <c r="N514" s="61">
        <f t="shared" si="24"/>
        <v>111.09733677578066</v>
      </c>
      <c r="O514" s="61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  <c r="AH514" s="56"/>
      <c r="AI514" s="56"/>
      <c r="AJ514" s="56"/>
      <c r="AK514" s="56"/>
      <c r="AL514" s="56"/>
      <c r="AM514" s="56"/>
      <c r="AN514" s="56"/>
      <c r="AO514" s="56"/>
      <c r="AP514" s="56"/>
      <c r="AQ514" s="56"/>
      <c r="AR514" s="56"/>
      <c r="AS514" s="56"/>
      <c r="AT514" s="56"/>
      <c r="AU514" s="56"/>
      <c r="AV514" s="56"/>
      <c r="AW514" s="56"/>
      <c r="AX514" s="56"/>
      <c r="AY514" s="56"/>
      <c r="AZ514" s="56"/>
      <c r="BA514" s="56"/>
      <c r="BB514" s="56"/>
      <c r="BC514" s="56"/>
      <c r="BD514" s="56"/>
      <c r="BE514" s="56"/>
      <c r="BF514" s="56"/>
    </row>
    <row r="515" spans="1:58">
      <c r="A515" s="56"/>
      <c r="B515" s="56"/>
      <c r="C515" s="56"/>
      <c r="D515" s="56"/>
      <c r="E515" s="56"/>
      <c r="F515" s="56"/>
      <c r="G515" s="56"/>
      <c r="H515" s="56"/>
      <c r="I515" s="56"/>
      <c r="J515" s="58"/>
      <c r="K515" s="60">
        <v>41091</v>
      </c>
      <c r="L515" s="61">
        <f t="shared" si="25"/>
        <v>103.536257115507</v>
      </c>
      <c r="M515" s="61">
        <f t="shared" si="26"/>
        <v>118.84801939441033</v>
      </c>
      <c r="N515" s="61">
        <f t="shared" si="24"/>
        <v>111.19213825495866</v>
      </c>
      <c r="O515" s="61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  <c r="AH515" s="56"/>
      <c r="AI515" s="56"/>
      <c r="AJ515" s="56"/>
      <c r="AK515" s="56"/>
      <c r="AL515" s="56"/>
      <c r="AM515" s="56"/>
      <c r="AN515" s="56"/>
      <c r="AO515" s="56"/>
      <c r="AP515" s="56"/>
      <c r="AQ515" s="56"/>
      <c r="AR515" s="56"/>
      <c r="AS515" s="56"/>
      <c r="AT515" s="56"/>
      <c r="AU515" s="56"/>
      <c r="AV515" s="56"/>
      <c r="AW515" s="56"/>
      <c r="AX515" s="56"/>
      <c r="AY515" s="56"/>
      <c r="AZ515" s="56"/>
      <c r="BA515" s="56"/>
      <c r="BB515" s="56"/>
      <c r="BC515" s="56"/>
      <c r="BD515" s="56"/>
      <c r="BE515" s="56"/>
      <c r="BF515" s="56"/>
    </row>
    <row r="516" spans="1:58">
      <c r="A516" s="56"/>
      <c r="B516" s="56"/>
      <c r="C516" s="56"/>
      <c r="D516" s="56"/>
      <c r="E516" s="56"/>
      <c r="F516" s="56"/>
      <c r="G516" s="56"/>
      <c r="H516" s="56"/>
      <c r="I516" s="56"/>
      <c r="J516" s="58"/>
      <c r="K516" s="60">
        <v>41122</v>
      </c>
      <c r="L516" s="61">
        <f t="shared" si="25"/>
        <v>103.53280527405317</v>
      </c>
      <c r="M516" s="61">
        <f t="shared" si="26"/>
        <v>119.04138841500217</v>
      </c>
      <c r="N516" s="61">
        <f t="shared" ref="N516:N579" si="27">AVERAGE(L516:M516)</f>
        <v>111.28709684452767</v>
      </c>
      <c r="O516" s="61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  <c r="AH516" s="56"/>
      <c r="AI516" s="56"/>
      <c r="AJ516" s="56"/>
      <c r="AK516" s="56"/>
      <c r="AL516" s="56"/>
      <c r="AM516" s="56"/>
      <c r="AN516" s="56"/>
      <c r="AO516" s="56"/>
      <c r="AP516" s="56"/>
      <c r="AQ516" s="56"/>
      <c r="AR516" s="56"/>
      <c r="AS516" s="56"/>
      <c r="AT516" s="56"/>
      <c r="AU516" s="56"/>
      <c r="AV516" s="56"/>
      <c r="AW516" s="56"/>
      <c r="AX516" s="56"/>
      <c r="AY516" s="56"/>
      <c r="AZ516" s="56"/>
      <c r="BA516" s="56"/>
      <c r="BB516" s="56"/>
      <c r="BC516" s="56"/>
      <c r="BD516" s="56"/>
      <c r="BE516" s="56"/>
      <c r="BF516" s="56"/>
    </row>
    <row r="517" spans="1:58">
      <c r="A517" s="56"/>
      <c r="B517" s="56"/>
      <c r="C517" s="56"/>
      <c r="D517" s="56"/>
      <c r="E517" s="56"/>
      <c r="F517" s="56"/>
      <c r="G517" s="56"/>
      <c r="H517" s="56"/>
      <c r="I517" s="56"/>
      <c r="J517" s="58"/>
      <c r="K517" s="60">
        <v>41153</v>
      </c>
      <c r="L517" s="61">
        <f t="shared" si="25"/>
        <v>103.52935354768184</v>
      </c>
      <c r="M517" s="61">
        <f t="shared" si="26"/>
        <v>119.23507205234839</v>
      </c>
      <c r="N517" s="61">
        <f t="shared" si="27"/>
        <v>111.38221280001511</v>
      </c>
      <c r="O517" s="61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  <c r="AH517" s="56"/>
      <c r="AI517" s="56"/>
      <c r="AJ517" s="56"/>
      <c r="AK517" s="56"/>
      <c r="AL517" s="56"/>
      <c r="AM517" s="56"/>
      <c r="AN517" s="56"/>
      <c r="AO517" s="56"/>
      <c r="AP517" s="56"/>
      <c r="AQ517" s="56"/>
      <c r="AR517" s="56"/>
      <c r="AS517" s="56"/>
      <c r="AT517" s="56"/>
      <c r="AU517" s="56"/>
      <c r="AV517" s="56"/>
      <c r="AW517" s="56"/>
      <c r="AX517" s="56"/>
      <c r="AY517" s="56"/>
      <c r="AZ517" s="56"/>
      <c r="BA517" s="56"/>
      <c r="BB517" s="56"/>
      <c r="BC517" s="56"/>
      <c r="BD517" s="56"/>
      <c r="BE517" s="56"/>
      <c r="BF517" s="56"/>
    </row>
    <row r="518" spans="1:58">
      <c r="A518" s="56"/>
      <c r="B518" s="56"/>
      <c r="C518" s="56"/>
      <c r="D518" s="56"/>
      <c r="E518" s="56"/>
      <c r="F518" s="56"/>
      <c r="G518" s="56"/>
      <c r="H518" s="56"/>
      <c r="I518" s="56"/>
      <c r="J518" s="58"/>
      <c r="K518" s="60">
        <v>41183</v>
      </c>
      <c r="L518" s="61">
        <f t="shared" si="25"/>
        <v>103.52590193638913</v>
      </c>
      <c r="M518" s="61">
        <f t="shared" si="26"/>
        <v>119.42907081833914</v>
      </c>
      <c r="N518" s="61">
        <f t="shared" si="27"/>
        <v>111.47748637736413</v>
      </c>
      <c r="O518" s="61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  <c r="AH518" s="56"/>
      <c r="AI518" s="56"/>
      <c r="AJ518" s="56"/>
      <c r="AK518" s="56"/>
      <c r="AL518" s="56"/>
      <c r="AM518" s="56"/>
      <c r="AN518" s="56"/>
      <c r="AO518" s="56"/>
      <c r="AP518" s="56"/>
      <c r="AQ518" s="56"/>
      <c r="AR518" s="56"/>
      <c r="AS518" s="56"/>
      <c r="AT518" s="56"/>
      <c r="AU518" s="56"/>
      <c r="AV518" s="56"/>
      <c r="AW518" s="56"/>
      <c r="AX518" s="56"/>
      <c r="AY518" s="56"/>
      <c r="AZ518" s="56"/>
      <c r="BA518" s="56"/>
      <c r="BB518" s="56"/>
      <c r="BC518" s="56"/>
      <c r="BD518" s="56"/>
      <c r="BE518" s="56"/>
      <c r="BF518" s="56"/>
    </row>
    <row r="519" spans="1:58">
      <c r="A519" s="56"/>
      <c r="B519" s="56"/>
      <c r="C519" s="56"/>
      <c r="D519" s="56"/>
      <c r="E519" s="56"/>
      <c r="F519" s="56"/>
      <c r="G519" s="56"/>
      <c r="H519" s="56"/>
      <c r="I519" s="56"/>
      <c r="J519" s="58"/>
      <c r="K519" s="60">
        <v>41214</v>
      </c>
      <c r="L519" s="61">
        <f t="shared" si="25"/>
        <v>103.52245044017124</v>
      </c>
      <c r="M519" s="61">
        <f t="shared" si="26"/>
        <v>119.62338522569748</v>
      </c>
      <c r="N519" s="61">
        <f t="shared" si="27"/>
        <v>111.57291783293437</v>
      </c>
      <c r="O519" s="61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  <c r="AH519" s="56"/>
      <c r="AI519" s="56"/>
      <c r="AJ519" s="56"/>
      <c r="AK519" s="56"/>
      <c r="AL519" s="56"/>
      <c r="AM519" s="56"/>
      <c r="AN519" s="56"/>
      <c r="AO519" s="56"/>
      <c r="AP519" s="56"/>
      <c r="AQ519" s="56"/>
      <c r="AR519" s="56"/>
      <c r="AS519" s="56"/>
      <c r="AT519" s="56"/>
      <c r="AU519" s="56"/>
      <c r="AV519" s="56"/>
      <c r="AW519" s="56"/>
      <c r="AX519" s="56"/>
      <c r="AY519" s="56"/>
      <c r="AZ519" s="56"/>
      <c r="BA519" s="56"/>
      <c r="BB519" s="56"/>
      <c r="BC519" s="56"/>
      <c r="BD519" s="56"/>
      <c r="BE519" s="56"/>
      <c r="BF519" s="56"/>
    </row>
    <row r="520" spans="1:58">
      <c r="A520" s="56"/>
      <c r="B520" s="56"/>
      <c r="C520" s="56"/>
      <c r="D520" s="56"/>
      <c r="E520" s="56"/>
      <c r="F520" s="56"/>
      <c r="G520" s="56"/>
      <c r="H520" s="56"/>
      <c r="I520" s="56"/>
      <c r="J520" s="58"/>
      <c r="K520" s="60">
        <v>41244</v>
      </c>
      <c r="L520" s="61">
        <f t="shared" si="25"/>
        <v>103.51899905902432</v>
      </c>
      <c r="M520" s="61">
        <f t="shared" si="26"/>
        <v>119.81801578798064</v>
      </c>
      <c r="N520" s="61">
        <f t="shared" si="27"/>
        <v>111.66850742350249</v>
      </c>
      <c r="O520" s="61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  <c r="AH520" s="56"/>
      <c r="AI520" s="56"/>
      <c r="AJ520" s="56"/>
      <c r="AK520" s="56"/>
      <c r="AL520" s="56"/>
      <c r="AM520" s="56"/>
      <c r="AN520" s="56"/>
      <c r="AO520" s="56"/>
      <c r="AP520" s="56"/>
      <c r="AQ520" s="56"/>
      <c r="AR520" s="56"/>
      <c r="AS520" s="56"/>
      <c r="AT520" s="56"/>
      <c r="AU520" s="56"/>
      <c r="AV520" s="56"/>
      <c r="AW520" s="56"/>
      <c r="AX520" s="56"/>
      <c r="AY520" s="56"/>
      <c r="AZ520" s="56"/>
      <c r="BA520" s="56"/>
      <c r="BB520" s="56"/>
      <c r="BC520" s="56"/>
      <c r="BD520" s="56"/>
      <c r="BE520" s="56"/>
      <c r="BF520" s="56"/>
    </row>
    <row r="521" spans="1:58">
      <c r="A521" s="56"/>
      <c r="B521" s="56"/>
      <c r="C521" s="56"/>
      <c r="D521" s="56"/>
      <c r="E521" s="56"/>
      <c r="F521" s="56"/>
      <c r="G521" s="56"/>
      <c r="H521" s="56"/>
      <c r="I521" s="56"/>
      <c r="J521" s="58"/>
      <c r="K521" s="60">
        <v>41275</v>
      </c>
      <c r="L521" s="61">
        <f t="shared" si="25"/>
        <v>103.51554779294455</v>
      </c>
      <c r="M521" s="61">
        <f t="shared" si="26"/>
        <v>120.01296301958146</v>
      </c>
      <c r="N521" s="61">
        <f t="shared" si="27"/>
        <v>111.764255406263</v>
      </c>
      <c r="O521" s="61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56"/>
      <c r="AT521" s="56"/>
      <c r="AU521" s="56"/>
      <c r="AV521" s="56"/>
      <c r="AW521" s="56"/>
      <c r="AX521" s="56"/>
      <c r="AY521" s="56"/>
      <c r="AZ521" s="56"/>
      <c r="BA521" s="56"/>
      <c r="BB521" s="56"/>
      <c r="BC521" s="56"/>
      <c r="BD521" s="56"/>
      <c r="BE521" s="56"/>
      <c r="BF521" s="56"/>
    </row>
    <row r="522" spans="1:58">
      <c r="A522" s="56"/>
      <c r="B522" s="56"/>
      <c r="C522" s="56"/>
      <c r="D522" s="56"/>
      <c r="E522" s="56"/>
      <c r="F522" s="56"/>
      <c r="G522" s="56"/>
      <c r="H522" s="56"/>
      <c r="I522" s="56"/>
      <c r="J522" s="58"/>
      <c r="K522" s="60">
        <v>41306</v>
      </c>
      <c r="L522" s="61">
        <f t="shared" si="25"/>
        <v>103.51209664192805</v>
      </c>
      <c r="M522" s="61">
        <f t="shared" si="26"/>
        <v>120.20822743572968</v>
      </c>
      <c r="N522" s="61">
        <f t="shared" si="27"/>
        <v>111.86016203882886</v>
      </c>
      <c r="O522" s="61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  <c r="AH522" s="56"/>
      <c r="AI522" s="56"/>
      <c r="AJ522" s="56"/>
      <c r="AK522" s="56"/>
      <c r="AL522" s="56"/>
      <c r="AM522" s="56"/>
      <c r="AN522" s="56"/>
      <c r="AO522" s="56"/>
      <c r="AP522" s="56"/>
      <c r="AQ522" s="56"/>
      <c r="AR522" s="56"/>
      <c r="AS522" s="56"/>
      <c r="AT522" s="56"/>
      <c r="AU522" s="56"/>
      <c r="AV522" s="56"/>
      <c r="AW522" s="56"/>
      <c r="AX522" s="56"/>
      <c r="AY522" s="56"/>
      <c r="AZ522" s="56"/>
      <c r="BA522" s="56"/>
      <c r="BB522" s="56"/>
      <c r="BC522" s="56"/>
      <c r="BD522" s="56"/>
      <c r="BE522" s="56"/>
      <c r="BF522" s="56"/>
    </row>
    <row r="523" spans="1:58">
      <c r="A523" s="56"/>
      <c r="B523" s="56"/>
      <c r="C523" s="56"/>
      <c r="D523" s="56"/>
      <c r="E523" s="56"/>
      <c r="F523" s="56"/>
      <c r="G523" s="56"/>
      <c r="H523" s="56"/>
      <c r="I523" s="56"/>
      <c r="J523" s="58"/>
      <c r="K523" s="60">
        <v>41334</v>
      </c>
      <c r="L523" s="61">
        <f t="shared" si="25"/>
        <v>103.50864560597103</v>
      </c>
      <c r="M523" s="61">
        <f t="shared" si="26"/>
        <v>120.40380955249336</v>
      </c>
      <c r="N523" s="61">
        <f t="shared" si="27"/>
        <v>111.95622757923219</v>
      </c>
      <c r="O523" s="61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  <c r="AH523" s="56"/>
      <c r="AI523" s="56"/>
      <c r="AJ523" s="56"/>
      <c r="AK523" s="56"/>
      <c r="AL523" s="56"/>
      <c r="AM523" s="56"/>
      <c r="AN523" s="56"/>
      <c r="AO523" s="56"/>
      <c r="AP523" s="56"/>
      <c r="AQ523" s="56"/>
      <c r="AR523" s="56"/>
      <c r="AS523" s="56"/>
      <c r="AT523" s="56"/>
      <c r="AU523" s="56"/>
      <c r="AV523" s="56"/>
      <c r="AW523" s="56"/>
      <c r="AX523" s="56"/>
      <c r="AY523" s="56"/>
      <c r="AZ523" s="56"/>
      <c r="BA523" s="56"/>
      <c r="BB523" s="56"/>
      <c r="BC523" s="56"/>
      <c r="BD523" s="56"/>
      <c r="BE523" s="56"/>
      <c r="BF523" s="56"/>
    </row>
    <row r="524" spans="1:58">
      <c r="A524" s="56"/>
      <c r="B524" s="56"/>
      <c r="C524" s="56"/>
      <c r="D524" s="56"/>
      <c r="E524" s="56"/>
      <c r="F524" s="56"/>
      <c r="G524" s="56"/>
      <c r="H524" s="56"/>
      <c r="I524" s="56"/>
      <c r="J524" s="58"/>
      <c r="K524" s="60">
        <v>41365</v>
      </c>
      <c r="L524" s="61">
        <f t="shared" si="25"/>
        <v>103.50519468506963</v>
      </c>
      <c r="M524" s="61">
        <f t="shared" si="26"/>
        <v>120.59970988678019</v>
      </c>
      <c r="N524" s="61">
        <f t="shared" si="27"/>
        <v>112.05245228592491</v>
      </c>
      <c r="O524" s="61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  <c r="AH524" s="56"/>
      <c r="AI524" s="56"/>
      <c r="AJ524" s="56"/>
      <c r="AK524" s="56"/>
      <c r="AL524" s="56"/>
      <c r="AM524" s="56"/>
      <c r="AN524" s="56"/>
      <c r="AO524" s="56"/>
      <c r="AP524" s="56"/>
      <c r="AQ524" s="56"/>
      <c r="AR524" s="56"/>
      <c r="AS524" s="56"/>
      <c r="AT524" s="56"/>
      <c r="AU524" s="56"/>
      <c r="AV524" s="56"/>
      <c r="AW524" s="56"/>
      <c r="AX524" s="56"/>
      <c r="AY524" s="56"/>
      <c r="AZ524" s="56"/>
      <c r="BA524" s="56"/>
      <c r="BB524" s="56"/>
      <c r="BC524" s="56"/>
      <c r="BD524" s="56"/>
      <c r="BE524" s="56"/>
      <c r="BF524" s="56"/>
    </row>
    <row r="525" spans="1:58">
      <c r="A525" s="56"/>
      <c r="B525" s="56"/>
      <c r="C525" s="56"/>
      <c r="D525" s="56"/>
      <c r="E525" s="56"/>
      <c r="F525" s="56"/>
      <c r="G525" s="56"/>
      <c r="H525" s="56"/>
      <c r="I525" s="56"/>
      <c r="J525" s="58"/>
      <c r="K525" s="60">
        <v>41395</v>
      </c>
      <c r="L525" s="61">
        <f t="shared" si="25"/>
        <v>103.50174387922002</v>
      </c>
      <c r="M525" s="61">
        <f t="shared" si="26"/>
        <v>120.79592895633891</v>
      </c>
      <c r="N525" s="61">
        <f t="shared" si="27"/>
        <v>112.14883641777946</v>
      </c>
      <c r="O525" s="61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56"/>
      <c r="AT525" s="56"/>
      <c r="AU525" s="56"/>
      <c r="AV525" s="56"/>
      <c r="AW525" s="56"/>
      <c r="AX525" s="56"/>
      <c r="AY525" s="56"/>
      <c r="AZ525" s="56"/>
      <c r="BA525" s="56"/>
      <c r="BB525" s="56"/>
      <c r="BC525" s="56"/>
      <c r="BD525" s="56"/>
      <c r="BE525" s="56"/>
      <c r="BF525" s="56"/>
    </row>
    <row r="526" spans="1:58">
      <c r="A526" s="56"/>
      <c r="B526" s="56"/>
      <c r="C526" s="56"/>
      <c r="D526" s="56"/>
      <c r="E526" s="56"/>
      <c r="F526" s="56"/>
      <c r="G526" s="56"/>
      <c r="H526" s="56"/>
      <c r="I526" s="56"/>
      <c r="J526" s="58"/>
      <c r="K526" s="60">
        <v>41426</v>
      </c>
      <c r="L526" s="61">
        <f t="shared" si="25"/>
        <v>103.49829318841837</v>
      </c>
      <c r="M526" s="61">
        <f t="shared" si="26"/>
        <v>120.99246727976063</v>
      </c>
      <c r="N526" s="61">
        <f t="shared" si="27"/>
        <v>112.24538023408951</v>
      </c>
      <c r="O526" s="61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56"/>
      <c r="AT526" s="56"/>
      <c r="AU526" s="56"/>
      <c r="AV526" s="56"/>
      <c r="AW526" s="56"/>
      <c r="AX526" s="56"/>
      <c r="AY526" s="56"/>
      <c r="AZ526" s="56"/>
      <c r="BA526" s="56"/>
      <c r="BB526" s="56"/>
      <c r="BC526" s="56"/>
      <c r="BD526" s="56"/>
      <c r="BE526" s="56"/>
      <c r="BF526" s="56"/>
    </row>
    <row r="527" spans="1:58">
      <c r="A527" s="56"/>
      <c r="B527" s="56"/>
      <c r="C527" s="56"/>
      <c r="D527" s="56"/>
      <c r="E527" s="56"/>
      <c r="F527" s="56"/>
      <c r="G527" s="56"/>
      <c r="H527" s="56"/>
      <c r="I527" s="56"/>
      <c r="J527" s="58"/>
      <c r="K527" s="60">
        <v>41456</v>
      </c>
      <c r="L527" s="61">
        <f t="shared" si="25"/>
        <v>103.49484261266085</v>
      </c>
      <c r="M527" s="61">
        <f t="shared" si="26"/>
        <v>121.18932537648024</v>
      </c>
      <c r="N527" s="61">
        <f t="shared" si="27"/>
        <v>112.34208399457054</v>
      </c>
      <c r="O527" s="61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  <c r="AH527" s="56"/>
      <c r="AI527" s="56"/>
      <c r="AJ527" s="56"/>
      <c r="AK527" s="56"/>
      <c r="AL527" s="56"/>
      <c r="AM527" s="56"/>
      <c r="AN527" s="56"/>
      <c r="AO527" s="56"/>
      <c r="AP527" s="56"/>
      <c r="AQ527" s="56"/>
      <c r="AR527" s="56"/>
      <c r="AS527" s="56"/>
      <c r="AT527" s="56"/>
      <c r="AU527" s="56"/>
      <c r="AV527" s="56"/>
      <c r="AW527" s="56"/>
      <c r="AX527" s="56"/>
      <c r="AY527" s="56"/>
      <c r="AZ527" s="56"/>
      <c r="BA527" s="56"/>
      <c r="BB527" s="56"/>
      <c r="BC527" s="56"/>
      <c r="BD527" s="56"/>
      <c r="BE527" s="56"/>
      <c r="BF527" s="56"/>
    </row>
    <row r="528" spans="1:58">
      <c r="A528" s="56"/>
      <c r="B528" s="56"/>
      <c r="C528" s="56"/>
      <c r="D528" s="56"/>
      <c r="E528" s="56"/>
      <c r="F528" s="56"/>
      <c r="G528" s="56"/>
      <c r="H528" s="56"/>
      <c r="I528" s="56"/>
      <c r="J528" s="58"/>
      <c r="K528" s="60">
        <v>41487</v>
      </c>
      <c r="L528" s="61">
        <f t="shared" si="25"/>
        <v>103.4913921519436</v>
      </c>
      <c r="M528" s="61">
        <f t="shared" si="26"/>
        <v>121.38650376677775</v>
      </c>
      <c r="N528" s="61">
        <f t="shared" si="27"/>
        <v>112.43894795936068</v>
      </c>
      <c r="O528" s="61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  <c r="AH528" s="56"/>
      <c r="AI528" s="56"/>
      <c r="AJ528" s="56"/>
      <c r="AK528" s="56"/>
      <c r="AL528" s="56"/>
      <c r="AM528" s="56"/>
      <c r="AN528" s="56"/>
      <c r="AO528" s="56"/>
      <c r="AP528" s="56"/>
      <c r="AQ528" s="56"/>
      <c r="AR528" s="56"/>
      <c r="AS528" s="56"/>
      <c r="AT528" s="56"/>
      <c r="AU528" s="56"/>
      <c r="AV528" s="56"/>
      <c r="AW528" s="56"/>
      <c r="AX528" s="56"/>
      <c r="AY528" s="56"/>
      <c r="AZ528" s="56"/>
      <c r="BA528" s="56"/>
      <c r="BB528" s="56"/>
      <c r="BC528" s="56"/>
      <c r="BD528" s="56"/>
      <c r="BE528" s="56"/>
      <c r="BF528" s="56"/>
    </row>
    <row r="529" spans="1:58">
      <c r="A529" s="56"/>
      <c r="B529" s="56"/>
      <c r="C529" s="56"/>
      <c r="D529" s="56"/>
      <c r="E529" s="56"/>
      <c r="F529" s="56"/>
      <c r="G529" s="56"/>
      <c r="H529" s="56"/>
      <c r="I529" s="56"/>
      <c r="J529" s="58"/>
      <c r="K529" s="60">
        <v>41518</v>
      </c>
      <c r="L529" s="61">
        <f t="shared" si="25"/>
        <v>103.48794180626281</v>
      </c>
      <c r="M529" s="61">
        <f t="shared" si="26"/>
        <v>121.58400297177968</v>
      </c>
      <c r="N529" s="61">
        <f t="shared" si="27"/>
        <v>112.53597238902125</v>
      </c>
      <c r="O529" s="61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  <c r="AH529" s="56"/>
      <c r="AI529" s="56"/>
      <c r="AJ529" s="56"/>
      <c r="AK529" s="56"/>
      <c r="AL529" s="56"/>
      <c r="AM529" s="56"/>
      <c r="AN529" s="56"/>
      <c r="AO529" s="56"/>
      <c r="AP529" s="56"/>
      <c r="AQ529" s="56"/>
      <c r="AR529" s="56"/>
      <c r="AS529" s="56"/>
      <c r="AT529" s="56"/>
      <c r="AU529" s="56"/>
      <c r="AV529" s="56"/>
      <c r="AW529" s="56"/>
      <c r="AX529" s="56"/>
      <c r="AY529" s="56"/>
      <c r="AZ529" s="56"/>
      <c r="BA529" s="56"/>
      <c r="BB529" s="56"/>
      <c r="BC529" s="56"/>
      <c r="BD529" s="56"/>
      <c r="BE529" s="56"/>
      <c r="BF529" s="56"/>
    </row>
    <row r="530" spans="1:58">
      <c r="A530" s="56"/>
      <c r="B530" s="56"/>
      <c r="C530" s="56"/>
      <c r="D530" s="56"/>
      <c r="E530" s="56"/>
      <c r="F530" s="56"/>
      <c r="G530" s="56"/>
      <c r="H530" s="56"/>
      <c r="I530" s="56"/>
      <c r="J530" s="58"/>
      <c r="K530" s="60">
        <v>41548</v>
      </c>
      <c r="L530" s="61">
        <f t="shared" si="25"/>
        <v>103.48449157561463</v>
      </c>
      <c r="M530" s="61">
        <f t="shared" si="26"/>
        <v>121.78182351346045</v>
      </c>
      <c r="N530" s="61">
        <f t="shared" si="27"/>
        <v>112.63315754453754</v>
      </c>
      <c r="O530" s="61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  <c r="AH530" s="56"/>
      <c r="AI530" s="56"/>
      <c r="AJ530" s="56"/>
      <c r="AK530" s="56"/>
      <c r="AL530" s="56"/>
      <c r="AM530" s="56"/>
      <c r="AN530" s="56"/>
      <c r="AO530" s="56"/>
      <c r="AP530" s="56"/>
      <c r="AQ530" s="56"/>
      <c r="AR530" s="56"/>
      <c r="AS530" s="56"/>
      <c r="AT530" s="56"/>
      <c r="AU530" s="56"/>
      <c r="AV530" s="56"/>
      <c r="AW530" s="56"/>
      <c r="AX530" s="56"/>
      <c r="AY530" s="56"/>
      <c r="AZ530" s="56"/>
      <c r="BA530" s="56"/>
      <c r="BB530" s="56"/>
      <c r="BC530" s="56"/>
      <c r="BD530" s="56"/>
      <c r="BE530" s="56"/>
      <c r="BF530" s="56"/>
    </row>
    <row r="531" spans="1:58">
      <c r="A531" s="56"/>
      <c r="B531" s="56"/>
      <c r="C531" s="56"/>
      <c r="D531" s="56"/>
      <c r="E531" s="56"/>
      <c r="F531" s="56"/>
      <c r="G531" s="56"/>
      <c r="H531" s="56"/>
      <c r="I531" s="56"/>
      <c r="J531" s="58"/>
      <c r="K531" s="60">
        <v>41579</v>
      </c>
      <c r="L531" s="61">
        <f t="shared" si="25"/>
        <v>103.48104145999523</v>
      </c>
      <c r="M531" s="61">
        <f t="shared" si="26"/>
        <v>121.97996591464374</v>
      </c>
      <c r="N531" s="61">
        <f t="shared" si="27"/>
        <v>112.73050368731948</v>
      </c>
      <c r="O531" s="61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6"/>
      <c r="AI531" s="56"/>
      <c r="AJ531" s="56"/>
      <c r="AK531" s="56"/>
      <c r="AL531" s="56"/>
      <c r="AM531" s="56"/>
      <c r="AN531" s="56"/>
      <c r="AO531" s="56"/>
      <c r="AP531" s="56"/>
      <c r="AQ531" s="56"/>
      <c r="AR531" s="56"/>
      <c r="AS531" s="56"/>
      <c r="AT531" s="56"/>
      <c r="AU531" s="56"/>
      <c r="AV531" s="56"/>
      <c r="AW531" s="56"/>
      <c r="AX531" s="56"/>
      <c r="AY531" s="56"/>
      <c r="AZ531" s="56"/>
      <c r="BA531" s="56"/>
      <c r="BB531" s="56"/>
      <c r="BC531" s="56"/>
      <c r="BD531" s="56"/>
      <c r="BE531" s="56"/>
      <c r="BF531" s="56"/>
    </row>
    <row r="532" spans="1:58">
      <c r="A532" s="56"/>
      <c r="B532" s="56"/>
      <c r="C532" s="56"/>
      <c r="D532" s="56"/>
      <c r="E532" s="56"/>
      <c r="F532" s="56"/>
      <c r="G532" s="56"/>
      <c r="H532" s="56"/>
      <c r="I532" s="56"/>
      <c r="J532" s="58"/>
      <c r="K532" s="60">
        <v>41609</v>
      </c>
      <c r="L532" s="61">
        <f t="shared" si="25"/>
        <v>103.47759145940077</v>
      </c>
      <c r="M532" s="61">
        <f t="shared" si="26"/>
        <v>122.17843069900388</v>
      </c>
      <c r="N532" s="61">
        <f t="shared" si="27"/>
        <v>112.82801107920233</v>
      </c>
      <c r="O532" s="61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  <c r="AH532" s="56"/>
      <c r="AI532" s="56"/>
      <c r="AJ532" s="56"/>
      <c r="AK532" s="56"/>
      <c r="AL532" s="56"/>
      <c r="AM532" s="56"/>
      <c r="AN532" s="56"/>
      <c r="AO532" s="56"/>
      <c r="AP532" s="56"/>
      <c r="AQ532" s="56"/>
      <c r="AR532" s="56"/>
      <c r="AS532" s="56"/>
      <c r="AT532" s="56"/>
      <c r="AU532" s="56"/>
      <c r="AV532" s="56"/>
      <c r="AW532" s="56"/>
      <c r="AX532" s="56"/>
      <c r="AY532" s="56"/>
      <c r="AZ532" s="56"/>
      <c r="BA532" s="56"/>
      <c r="BB532" s="56"/>
      <c r="BC532" s="56"/>
      <c r="BD532" s="56"/>
      <c r="BE532" s="56"/>
      <c r="BF532" s="56"/>
    </row>
    <row r="533" spans="1:58">
      <c r="A533" s="56"/>
      <c r="B533" s="56"/>
      <c r="C533" s="56"/>
      <c r="D533" s="56"/>
      <c r="E533" s="56"/>
      <c r="F533" s="56"/>
      <c r="G533" s="56"/>
      <c r="H533" s="56"/>
      <c r="I533" s="56"/>
      <c r="J533" s="58"/>
      <c r="K533" s="60">
        <v>41640</v>
      </c>
      <c r="L533" s="61">
        <f t="shared" si="25"/>
        <v>103.47414157382742</v>
      </c>
      <c r="M533" s="61">
        <f t="shared" si="26"/>
        <v>122.37721839106723</v>
      </c>
      <c r="N533" s="61">
        <f t="shared" si="27"/>
        <v>112.92567998244732</v>
      </c>
      <c r="O533" s="61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/>
      <c r="AI533" s="56"/>
      <c r="AJ533" s="56"/>
      <c r="AK533" s="56"/>
      <c r="AL533" s="56"/>
      <c r="AM533" s="56"/>
      <c r="AN533" s="56"/>
      <c r="AO533" s="56"/>
      <c r="AP533" s="56"/>
      <c r="AQ533" s="56"/>
      <c r="AR533" s="56"/>
      <c r="AS533" s="56"/>
      <c r="AT533" s="56"/>
      <c r="AU533" s="56"/>
      <c r="AV533" s="56"/>
      <c r="AW533" s="56"/>
      <c r="AX533" s="56"/>
      <c r="AY533" s="56"/>
      <c r="AZ533" s="56"/>
      <c r="BA533" s="56"/>
      <c r="BB533" s="56"/>
      <c r="BC533" s="56"/>
      <c r="BD533" s="56"/>
      <c r="BE533" s="56"/>
      <c r="BF533" s="56"/>
    </row>
    <row r="534" spans="1:58">
      <c r="A534" s="56"/>
      <c r="B534" s="56"/>
      <c r="C534" s="56"/>
      <c r="D534" s="56"/>
      <c r="E534" s="56"/>
      <c r="F534" s="56"/>
      <c r="G534" s="56"/>
      <c r="H534" s="56"/>
      <c r="I534" s="56"/>
      <c r="J534" s="58"/>
      <c r="K534" s="60">
        <v>41671</v>
      </c>
      <c r="L534" s="61">
        <f t="shared" si="25"/>
        <v>103.47069180327135</v>
      </c>
      <c r="M534" s="61">
        <f t="shared" si="26"/>
        <v>122.57632951621358</v>
      </c>
      <c r="N534" s="61">
        <f t="shared" si="27"/>
        <v>113.02351065974247</v>
      </c>
      <c r="O534" s="61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  <c r="AJ534" s="56"/>
      <c r="AK534" s="56"/>
      <c r="AL534" s="56"/>
      <c r="AM534" s="56"/>
      <c r="AN534" s="56"/>
      <c r="AO534" s="56"/>
      <c r="AP534" s="56"/>
      <c r="AQ534" s="56"/>
      <c r="AR534" s="56"/>
      <c r="AS534" s="56"/>
      <c r="AT534" s="56"/>
      <c r="AU534" s="56"/>
      <c r="AV534" s="56"/>
      <c r="AW534" s="56"/>
      <c r="AX534" s="56"/>
      <c r="AY534" s="56"/>
      <c r="AZ534" s="56"/>
      <c r="BA534" s="56"/>
      <c r="BB534" s="56"/>
      <c r="BC534" s="56"/>
      <c r="BD534" s="56"/>
      <c r="BE534" s="56"/>
      <c r="BF534" s="56"/>
    </row>
    <row r="535" spans="1:58">
      <c r="A535" s="56"/>
      <c r="B535" s="56"/>
      <c r="C535" s="56"/>
      <c r="D535" s="56"/>
      <c r="E535" s="56"/>
      <c r="F535" s="56"/>
      <c r="G535" s="56"/>
      <c r="H535" s="56"/>
      <c r="I535" s="56"/>
      <c r="J535" s="58"/>
      <c r="K535" s="60">
        <v>41699</v>
      </c>
      <c r="L535" s="61">
        <f t="shared" si="25"/>
        <v>103.46724214772871</v>
      </c>
      <c r="M535" s="61">
        <f t="shared" si="26"/>
        <v>122.77576460067749</v>
      </c>
      <c r="N535" s="61">
        <f t="shared" si="27"/>
        <v>113.1215033742031</v>
      </c>
      <c r="O535" s="61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  <c r="AH535" s="56"/>
      <c r="AI535" s="56"/>
      <c r="AJ535" s="56"/>
      <c r="AK535" s="56"/>
      <c r="AL535" s="56"/>
      <c r="AM535" s="56"/>
      <c r="AN535" s="56"/>
      <c r="AO535" s="56"/>
      <c r="AP535" s="56"/>
      <c r="AQ535" s="56"/>
      <c r="AR535" s="56"/>
      <c r="AS535" s="56"/>
      <c r="AT535" s="56"/>
      <c r="AU535" s="56"/>
      <c r="AV535" s="56"/>
      <c r="AW535" s="56"/>
      <c r="AX535" s="56"/>
      <c r="AY535" s="56"/>
      <c r="AZ535" s="56"/>
      <c r="BA535" s="56"/>
      <c r="BB535" s="56"/>
      <c r="BC535" s="56"/>
      <c r="BD535" s="56"/>
      <c r="BE535" s="56"/>
      <c r="BF535" s="56"/>
    </row>
    <row r="536" spans="1:58">
      <c r="A536" s="56"/>
      <c r="B536" s="56"/>
      <c r="C536" s="56"/>
      <c r="D536" s="56"/>
      <c r="E536" s="56"/>
      <c r="F536" s="56"/>
      <c r="G536" s="56"/>
      <c r="H536" s="56"/>
      <c r="I536" s="56"/>
      <c r="J536" s="58"/>
      <c r="K536" s="60">
        <v>41730</v>
      </c>
      <c r="L536" s="61">
        <f t="shared" si="25"/>
        <v>103.46379260719567</v>
      </c>
      <c r="M536" s="61">
        <f t="shared" si="26"/>
        <v>122.97552417154978</v>
      </c>
      <c r="N536" s="61">
        <f t="shared" si="27"/>
        <v>113.21965838937273</v>
      </c>
      <c r="O536" s="61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  <c r="AH536" s="56"/>
      <c r="AI536" s="56"/>
      <c r="AJ536" s="56"/>
      <c r="AK536" s="56"/>
      <c r="AL536" s="56"/>
      <c r="AM536" s="56"/>
      <c r="AN536" s="56"/>
      <c r="AO536" s="56"/>
      <c r="AP536" s="56"/>
      <c r="AQ536" s="56"/>
      <c r="AR536" s="56"/>
      <c r="AS536" s="56"/>
      <c r="AT536" s="56"/>
      <c r="AU536" s="56"/>
      <c r="AV536" s="56"/>
      <c r="AW536" s="56"/>
      <c r="AX536" s="56"/>
      <c r="AY536" s="56"/>
      <c r="AZ536" s="56"/>
      <c r="BA536" s="56"/>
      <c r="BB536" s="56"/>
      <c r="BC536" s="56"/>
      <c r="BD536" s="56"/>
      <c r="BE536" s="56"/>
      <c r="BF536" s="56"/>
    </row>
    <row r="537" spans="1:58">
      <c r="A537" s="56"/>
      <c r="B537" s="56"/>
      <c r="C537" s="56"/>
      <c r="D537" s="56"/>
      <c r="E537" s="56"/>
      <c r="F537" s="56"/>
      <c r="G537" s="56"/>
      <c r="H537" s="56"/>
      <c r="I537" s="56"/>
      <c r="J537" s="58"/>
      <c r="K537" s="60">
        <v>41760</v>
      </c>
      <c r="L537" s="61">
        <f t="shared" si="25"/>
        <v>103.46034318166841</v>
      </c>
      <c r="M537" s="61">
        <f t="shared" si="26"/>
        <v>123.1756087567788</v>
      </c>
      <c r="N537" s="61">
        <f t="shared" si="27"/>
        <v>113.3179759692236</v>
      </c>
      <c r="O537" s="61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6"/>
      <c r="AI537" s="56"/>
      <c r="AJ537" s="56"/>
      <c r="AK537" s="56"/>
      <c r="AL537" s="56"/>
      <c r="AM537" s="56"/>
      <c r="AN537" s="56"/>
      <c r="AO537" s="56"/>
      <c r="AP537" s="56"/>
      <c r="AQ537" s="56"/>
      <c r="AR537" s="56"/>
      <c r="AS537" s="56"/>
      <c r="AT537" s="56"/>
      <c r="AU537" s="56"/>
      <c r="AV537" s="56"/>
      <c r="AW537" s="56"/>
      <c r="AX537" s="56"/>
      <c r="AY537" s="56"/>
      <c r="AZ537" s="56"/>
      <c r="BA537" s="56"/>
      <c r="BB537" s="56"/>
      <c r="BC537" s="56"/>
      <c r="BD537" s="56"/>
      <c r="BE537" s="56"/>
      <c r="BF537" s="56"/>
    </row>
    <row r="538" spans="1:58">
      <c r="A538" s="56"/>
      <c r="B538" s="56"/>
      <c r="C538" s="56"/>
      <c r="D538" s="56"/>
      <c r="E538" s="56"/>
      <c r="F538" s="56"/>
      <c r="G538" s="56"/>
      <c r="H538" s="56"/>
      <c r="I538" s="56"/>
      <c r="J538" s="58"/>
      <c r="K538" s="60">
        <v>41791</v>
      </c>
      <c r="L538" s="61">
        <f t="shared" si="25"/>
        <v>103.45689387114308</v>
      </c>
      <c r="M538" s="61">
        <f t="shared" si="26"/>
        <v>123.37601888517193</v>
      </c>
      <c r="N538" s="61">
        <f t="shared" si="27"/>
        <v>113.41645637815751</v>
      </c>
      <c r="O538" s="61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  <c r="AH538" s="56"/>
      <c r="AI538" s="56"/>
      <c r="AJ538" s="56"/>
      <c r="AK538" s="56"/>
      <c r="AL538" s="56"/>
      <c r="AM538" s="56"/>
      <c r="AN538" s="56"/>
      <c r="AO538" s="56"/>
      <c r="AP538" s="56"/>
      <c r="AQ538" s="56"/>
      <c r="AR538" s="56"/>
      <c r="AS538" s="56"/>
      <c r="AT538" s="56"/>
      <c r="AU538" s="56"/>
      <c r="AV538" s="56"/>
      <c r="AW538" s="56"/>
      <c r="AX538" s="56"/>
      <c r="AY538" s="56"/>
      <c r="AZ538" s="56"/>
      <c r="BA538" s="56"/>
      <c r="BB538" s="56"/>
      <c r="BC538" s="56"/>
      <c r="BD538" s="56"/>
      <c r="BE538" s="56"/>
      <c r="BF538" s="56"/>
    </row>
    <row r="539" spans="1:58">
      <c r="A539" s="56"/>
      <c r="B539" s="56"/>
      <c r="C539" s="56"/>
      <c r="D539" s="56"/>
      <c r="E539" s="56"/>
      <c r="F539" s="56"/>
      <c r="G539" s="56"/>
      <c r="H539" s="56"/>
      <c r="I539" s="56"/>
      <c r="J539" s="58"/>
      <c r="K539" s="60">
        <v>41821</v>
      </c>
      <c r="L539" s="61">
        <f t="shared" si="25"/>
        <v>103.45344467561586</v>
      </c>
      <c r="M539" s="61">
        <f t="shared" si="26"/>
        <v>123.57675508639691</v>
      </c>
      <c r="N539" s="61">
        <f t="shared" si="27"/>
        <v>113.51509988100639</v>
      </c>
      <c r="O539" s="61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  <c r="AH539" s="56"/>
      <c r="AI539" s="56"/>
      <c r="AJ539" s="56"/>
      <c r="AK539" s="56"/>
      <c r="AL539" s="56"/>
      <c r="AM539" s="56"/>
      <c r="AN539" s="56"/>
      <c r="AO539" s="56"/>
      <c r="AP539" s="56"/>
      <c r="AQ539" s="56"/>
      <c r="AR539" s="56"/>
      <c r="AS539" s="56"/>
      <c r="AT539" s="56"/>
      <c r="AU539" s="56"/>
      <c r="AV539" s="56"/>
      <c r="AW539" s="56"/>
      <c r="AX539" s="56"/>
      <c r="AY539" s="56"/>
      <c r="AZ539" s="56"/>
      <c r="BA539" s="56"/>
      <c r="BB539" s="56"/>
      <c r="BC539" s="56"/>
      <c r="BD539" s="56"/>
      <c r="BE539" s="56"/>
      <c r="BF539" s="56"/>
    </row>
    <row r="540" spans="1:58">
      <c r="A540" s="56"/>
      <c r="B540" s="56"/>
      <c r="C540" s="56"/>
      <c r="D540" s="56"/>
      <c r="E540" s="56"/>
      <c r="F540" s="56"/>
      <c r="G540" s="56"/>
      <c r="H540" s="56"/>
      <c r="I540" s="56"/>
      <c r="J540" s="58"/>
      <c r="K540" s="60">
        <v>41852</v>
      </c>
      <c r="L540" s="61">
        <f t="shared" si="25"/>
        <v>103.4499955950829</v>
      </c>
      <c r="M540" s="61">
        <f t="shared" si="26"/>
        <v>123.77781789098329</v>
      </c>
      <c r="N540" s="61">
        <f t="shared" si="27"/>
        <v>113.61390674303308</v>
      </c>
      <c r="O540" s="61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  <c r="AH540" s="56"/>
      <c r="AI540" s="56"/>
      <c r="AJ540" s="56"/>
      <c r="AK540" s="56"/>
      <c r="AL540" s="56"/>
      <c r="AM540" s="56"/>
      <c r="AN540" s="56"/>
      <c r="AO540" s="56"/>
      <c r="AP540" s="56"/>
      <c r="AQ540" s="56"/>
      <c r="AR540" s="56"/>
      <c r="AS540" s="56"/>
      <c r="AT540" s="56"/>
      <c r="AU540" s="56"/>
      <c r="AV540" s="56"/>
      <c r="AW540" s="56"/>
      <c r="AX540" s="56"/>
      <c r="AY540" s="56"/>
      <c r="AZ540" s="56"/>
      <c r="BA540" s="56"/>
      <c r="BB540" s="56"/>
      <c r="BC540" s="56"/>
      <c r="BD540" s="56"/>
      <c r="BE540" s="56"/>
      <c r="BF540" s="56"/>
    </row>
    <row r="541" spans="1:58">
      <c r="A541" s="56"/>
      <c r="B541" s="56"/>
      <c r="C541" s="56"/>
      <c r="D541" s="56"/>
      <c r="E541" s="56"/>
      <c r="F541" s="56"/>
      <c r="G541" s="56"/>
      <c r="H541" s="56"/>
      <c r="I541" s="56"/>
      <c r="J541" s="58"/>
      <c r="K541" s="60">
        <v>41883</v>
      </c>
      <c r="L541" s="61">
        <f t="shared" si="25"/>
        <v>103.44654662954038</v>
      </c>
      <c r="M541" s="61">
        <f t="shared" si="26"/>
        <v>123.97920783032376</v>
      </c>
      <c r="N541" s="61">
        <f t="shared" si="27"/>
        <v>113.71287722993208</v>
      </c>
      <c r="O541" s="61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  <c r="AH541" s="56"/>
      <c r="AI541" s="56"/>
      <c r="AJ541" s="56"/>
      <c r="AK541" s="56"/>
      <c r="AL541" s="56"/>
      <c r="AM541" s="56"/>
      <c r="AN541" s="56"/>
      <c r="AO541" s="56"/>
      <c r="AP541" s="56"/>
      <c r="AQ541" s="56"/>
      <c r="AR541" s="56"/>
      <c r="AS541" s="56"/>
      <c r="AT541" s="56"/>
      <c r="AU541" s="56"/>
      <c r="AV541" s="56"/>
      <c r="AW541" s="56"/>
      <c r="AX541" s="56"/>
      <c r="AY541" s="56"/>
      <c r="AZ541" s="56"/>
      <c r="BA541" s="56"/>
      <c r="BB541" s="56"/>
      <c r="BC541" s="56"/>
      <c r="BD541" s="56"/>
      <c r="BE541" s="56"/>
      <c r="BF541" s="56"/>
    </row>
    <row r="542" spans="1:58">
      <c r="A542" s="56"/>
      <c r="B542" s="56"/>
      <c r="C542" s="56"/>
      <c r="D542" s="56"/>
      <c r="E542" s="56"/>
      <c r="F542" s="56"/>
      <c r="G542" s="56"/>
      <c r="H542" s="56"/>
      <c r="I542" s="56"/>
      <c r="J542" s="58"/>
      <c r="K542" s="60">
        <v>41913</v>
      </c>
      <c r="L542" s="61">
        <f t="shared" si="25"/>
        <v>103.44309777898445</v>
      </c>
      <c r="M542" s="61">
        <f t="shared" si="26"/>
        <v>124.18092543667564</v>
      </c>
      <c r="N542" s="61">
        <f t="shared" si="27"/>
        <v>113.81201160783004</v>
      </c>
      <c r="O542" s="61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  <c r="AH542" s="56"/>
      <c r="AI542" s="56"/>
      <c r="AJ542" s="56"/>
      <c r="AK542" s="56"/>
      <c r="AL542" s="56"/>
      <c r="AM542" s="56"/>
      <c r="AN542" s="56"/>
      <c r="AO542" s="56"/>
      <c r="AP542" s="56"/>
      <c r="AQ542" s="56"/>
      <c r="AR542" s="56"/>
      <c r="AS542" s="56"/>
      <c r="AT542" s="56"/>
      <c r="AU542" s="56"/>
      <c r="AV542" s="56"/>
      <c r="AW542" s="56"/>
      <c r="AX542" s="56"/>
      <c r="AY542" s="56"/>
      <c r="AZ542" s="56"/>
      <c r="BA542" s="56"/>
      <c r="BB542" s="56"/>
      <c r="BC542" s="56"/>
      <c r="BD542" s="56"/>
      <c r="BE542" s="56"/>
      <c r="BF542" s="56"/>
    </row>
    <row r="543" spans="1:58">
      <c r="A543" s="56"/>
      <c r="B543" s="56"/>
      <c r="C543" s="56"/>
      <c r="D543" s="56"/>
      <c r="E543" s="56"/>
      <c r="F543" s="56"/>
      <c r="G543" s="56"/>
      <c r="H543" s="56"/>
      <c r="I543" s="56"/>
      <c r="J543" s="58"/>
      <c r="K543" s="60">
        <v>41944</v>
      </c>
      <c r="L543" s="61">
        <f t="shared" si="25"/>
        <v>103.43964904341129</v>
      </c>
      <c r="M543" s="61">
        <f t="shared" si="26"/>
        <v>124.38297124316225</v>
      </c>
      <c r="N543" s="61">
        <f t="shared" si="27"/>
        <v>113.91131014328677</v>
      </c>
      <c r="O543" s="61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  <c r="AH543" s="56"/>
      <c r="AI543" s="56"/>
      <c r="AJ543" s="56"/>
      <c r="AK543" s="56"/>
      <c r="AL543" s="56"/>
      <c r="AM543" s="56"/>
      <c r="AN543" s="56"/>
      <c r="AO543" s="56"/>
      <c r="AP543" s="56"/>
      <c r="AQ543" s="56"/>
      <c r="AR543" s="56"/>
      <c r="AS543" s="56"/>
      <c r="AT543" s="56"/>
      <c r="AU543" s="56"/>
      <c r="AV543" s="56"/>
      <c r="AW543" s="56"/>
      <c r="AX543" s="56"/>
      <c r="AY543" s="56"/>
      <c r="AZ543" s="56"/>
      <c r="BA543" s="56"/>
      <c r="BB543" s="56"/>
      <c r="BC543" s="56"/>
      <c r="BD543" s="56"/>
      <c r="BE543" s="56"/>
      <c r="BF543" s="56"/>
    </row>
    <row r="544" spans="1:58">
      <c r="A544" s="56"/>
      <c r="B544" s="56"/>
      <c r="C544" s="56"/>
      <c r="D544" s="56"/>
      <c r="E544" s="56"/>
      <c r="F544" s="56"/>
      <c r="G544" s="56"/>
      <c r="H544" s="56"/>
      <c r="I544" s="56"/>
      <c r="J544" s="58"/>
      <c r="K544" s="60">
        <v>41974</v>
      </c>
      <c r="L544" s="61">
        <f t="shared" si="25"/>
        <v>103.43620042281707</v>
      </c>
      <c r="M544" s="61">
        <f t="shared" si="26"/>
        <v>124.58534578377429</v>
      </c>
      <c r="N544" s="61">
        <f t="shared" si="27"/>
        <v>114.01077310329568</v>
      </c>
      <c r="O544" s="61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  <c r="AH544" s="56"/>
      <c r="AI544" s="56"/>
      <c r="AJ544" s="56"/>
      <c r="AK544" s="56"/>
      <c r="AL544" s="56"/>
      <c r="AM544" s="56"/>
      <c r="AN544" s="56"/>
      <c r="AO544" s="56"/>
      <c r="AP544" s="56"/>
      <c r="AQ544" s="56"/>
      <c r="AR544" s="56"/>
      <c r="AS544" s="56"/>
      <c r="AT544" s="56"/>
      <c r="AU544" s="56"/>
      <c r="AV544" s="56"/>
      <c r="AW544" s="56"/>
      <c r="AX544" s="56"/>
      <c r="AY544" s="56"/>
      <c r="AZ544" s="56"/>
      <c r="BA544" s="56"/>
      <c r="BB544" s="56"/>
      <c r="BC544" s="56"/>
      <c r="BD544" s="56"/>
      <c r="BE544" s="56"/>
      <c r="BF544" s="56"/>
    </row>
    <row r="545" spans="1:58">
      <c r="A545" s="56"/>
      <c r="B545" s="56"/>
      <c r="C545" s="56"/>
      <c r="D545" s="56"/>
      <c r="E545" s="56"/>
      <c r="F545" s="56"/>
      <c r="G545" s="56"/>
      <c r="H545" s="56"/>
      <c r="I545" s="56"/>
      <c r="J545" s="58"/>
      <c r="K545" s="60">
        <v>42005</v>
      </c>
      <c r="L545" s="61">
        <f t="shared" si="25"/>
        <v>103.43275191719795</v>
      </c>
      <c r="M545" s="61">
        <f t="shared" si="26"/>
        <v>124.78804959337128</v>
      </c>
      <c r="N545" s="61">
        <f t="shared" si="27"/>
        <v>114.11040075528462</v>
      </c>
      <c r="O545" s="61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6"/>
      <c r="AI545" s="56"/>
      <c r="AJ545" s="56"/>
      <c r="AK545" s="56"/>
      <c r="AL545" s="56"/>
      <c r="AM545" s="56"/>
      <c r="AN545" s="56"/>
      <c r="AO545" s="56"/>
      <c r="AP545" s="56"/>
      <c r="AQ545" s="56"/>
      <c r="AR545" s="56"/>
      <c r="AS545" s="56"/>
      <c r="AT545" s="56"/>
      <c r="AU545" s="56"/>
      <c r="AV545" s="56"/>
      <c r="AW545" s="56"/>
      <c r="AX545" s="56"/>
      <c r="AY545" s="56"/>
      <c r="AZ545" s="56"/>
      <c r="BA545" s="56"/>
      <c r="BB545" s="56"/>
      <c r="BC545" s="56"/>
      <c r="BD545" s="56"/>
      <c r="BE545" s="56"/>
      <c r="BF545" s="56"/>
    </row>
    <row r="546" spans="1:58">
      <c r="A546" s="56"/>
      <c r="B546" s="56"/>
      <c r="C546" s="56"/>
      <c r="D546" s="56"/>
      <c r="E546" s="56"/>
      <c r="F546" s="56"/>
      <c r="G546" s="56"/>
      <c r="H546" s="56"/>
      <c r="I546" s="56"/>
      <c r="J546" s="58"/>
      <c r="K546" s="60">
        <v>42036</v>
      </c>
      <c r="L546" s="61">
        <f t="shared" si="25"/>
        <v>103.42930352655009</v>
      </c>
      <c r="M546" s="61">
        <f t="shared" si="26"/>
        <v>124.991083207683</v>
      </c>
      <c r="N546" s="61">
        <f t="shared" si="27"/>
        <v>114.21019336711655</v>
      </c>
      <c r="O546" s="61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6"/>
      <c r="AI546" s="56"/>
      <c r="AJ546" s="56"/>
      <c r="AK546" s="56"/>
      <c r="AL546" s="56"/>
      <c r="AM546" s="56"/>
      <c r="AN546" s="56"/>
      <c r="AO546" s="56"/>
      <c r="AP546" s="56"/>
      <c r="AQ546" s="56"/>
      <c r="AR546" s="56"/>
      <c r="AS546" s="56"/>
      <c r="AT546" s="56"/>
      <c r="AU546" s="56"/>
      <c r="AV546" s="56"/>
      <c r="AW546" s="56"/>
      <c r="AX546" s="56"/>
      <c r="AY546" s="56"/>
      <c r="AZ546" s="56"/>
      <c r="BA546" s="56"/>
      <c r="BB546" s="56"/>
      <c r="BC546" s="56"/>
      <c r="BD546" s="56"/>
      <c r="BE546" s="56"/>
      <c r="BF546" s="56"/>
    </row>
    <row r="547" spans="1:58">
      <c r="A547" s="56"/>
      <c r="B547" s="56"/>
      <c r="C547" s="56"/>
      <c r="D547" s="56"/>
      <c r="E547" s="56"/>
      <c r="F547" s="56"/>
      <c r="G547" s="56"/>
      <c r="H547" s="56"/>
      <c r="I547" s="56"/>
      <c r="J547" s="58"/>
      <c r="K547" s="60">
        <v>42064</v>
      </c>
      <c r="L547" s="61">
        <f t="shared" si="25"/>
        <v>103.42585525086966</v>
      </c>
      <c r="M547" s="61">
        <f t="shared" si="26"/>
        <v>125.19444716331087</v>
      </c>
      <c r="N547" s="61">
        <f t="shared" si="27"/>
        <v>114.31015120709026</v>
      </c>
      <c r="O547" s="61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6"/>
      <c r="AI547" s="56"/>
      <c r="AJ547" s="56"/>
      <c r="AK547" s="56"/>
      <c r="AL547" s="56"/>
      <c r="AM547" s="56"/>
      <c r="AN547" s="56"/>
      <c r="AO547" s="56"/>
      <c r="AP547" s="56"/>
      <c r="AQ547" s="56"/>
      <c r="AR547" s="56"/>
      <c r="AS547" s="56"/>
      <c r="AT547" s="56"/>
      <c r="AU547" s="56"/>
      <c r="AV547" s="56"/>
      <c r="AW547" s="56"/>
      <c r="AX547" s="56"/>
      <c r="AY547" s="56"/>
      <c r="AZ547" s="56"/>
      <c r="BA547" s="56"/>
      <c r="BB547" s="56"/>
      <c r="BC547" s="56"/>
      <c r="BD547" s="56"/>
      <c r="BE547" s="56"/>
      <c r="BF547" s="56"/>
    </row>
    <row r="548" spans="1:58">
      <c r="A548" s="56"/>
      <c r="B548" s="56"/>
      <c r="C548" s="56"/>
      <c r="D548" s="56"/>
      <c r="E548" s="56"/>
      <c r="F548" s="56"/>
      <c r="G548" s="56"/>
      <c r="H548" s="56"/>
      <c r="I548" s="56"/>
      <c r="J548" s="58"/>
      <c r="K548" s="60">
        <v>42095</v>
      </c>
      <c r="L548" s="61">
        <f t="shared" si="25"/>
        <v>103.42240709015284</v>
      </c>
      <c r="M548" s="61">
        <f t="shared" si="26"/>
        <v>125.39814199772934</v>
      </c>
      <c r="N548" s="61">
        <f t="shared" si="27"/>
        <v>114.41027454394109</v>
      </c>
      <c r="O548" s="61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  <c r="AH548" s="56"/>
      <c r="AI548" s="56"/>
      <c r="AJ548" s="56"/>
      <c r="AK548" s="56"/>
      <c r="AL548" s="56"/>
      <c r="AM548" s="56"/>
      <c r="AN548" s="56"/>
      <c r="AO548" s="56"/>
      <c r="AP548" s="56"/>
      <c r="AQ548" s="56"/>
      <c r="AR548" s="56"/>
      <c r="AS548" s="56"/>
      <c r="AT548" s="56"/>
      <c r="AU548" s="56"/>
      <c r="AV548" s="56"/>
      <c r="AW548" s="56"/>
      <c r="AX548" s="56"/>
      <c r="AY548" s="56"/>
      <c r="AZ548" s="56"/>
      <c r="BA548" s="56"/>
      <c r="BB548" s="56"/>
      <c r="BC548" s="56"/>
      <c r="BD548" s="56"/>
      <c r="BE548" s="56"/>
      <c r="BF548" s="56"/>
    </row>
    <row r="549" spans="1:58">
      <c r="A549" s="56"/>
      <c r="B549" s="56"/>
      <c r="C549" s="56"/>
      <c r="D549" s="56"/>
      <c r="E549" s="56"/>
      <c r="F549" s="56"/>
      <c r="G549" s="56"/>
      <c r="H549" s="56"/>
      <c r="I549" s="56"/>
      <c r="J549" s="58"/>
      <c r="K549" s="60">
        <v>42125</v>
      </c>
      <c r="L549" s="61">
        <f t="shared" si="25"/>
        <v>103.41895904439579</v>
      </c>
      <c r="M549" s="61">
        <f t="shared" si="26"/>
        <v>125.60216824928737</v>
      </c>
      <c r="N549" s="61">
        <f t="shared" si="27"/>
        <v>114.51056364684158</v>
      </c>
      <c r="O549" s="61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  <c r="AR549" s="56"/>
      <c r="AS549" s="56"/>
      <c r="AT549" s="56"/>
      <c r="AU549" s="56"/>
      <c r="AV549" s="56"/>
      <c r="AW549" s="56"/>
      <c r="AX549" s="56"/>
      <c r="AY549" s="56"/>
      <c r="AZ549" s="56"/>
      <c r="BA549" s="56"/>
      <c r="BB549" s="56"/>
      <c r="BC549" s="56"/>
      <c r="BD549" s="56"/>
      <c r="BE549" s="56"/>
      <c r="BF549" s="56"/>
    </row>
    <row r="550" spans="1:58">
      <c r="A550" s="56"/>
      <c r="B550" s="56"/>
      <c r="C550" s="56"/>
      <c r="D550" s="56"/>
      <c r="E550" s="56"/>
      <c r="F550" s="56"/>
      <c r="G550" s="56"/>
      <c r="H550" s="56"/>
      <c r="I550" s="56"/>
      <c r="J550" s="58"/>
      <c r="K550" s="60">
        <v>42156</v>
      </c>
      <c r="L550" s="61">
        <f t="shared" si="25"/>
        <v>103.41551111359468</v>
      </c>
      <c r="M550" s="61">
        <f t="shared" si="26"/>
        <v>125.80652645720984</v>
      </c>
      <c r="N550" s="61">
        <f t="shared" si="27"/>
        <v>114.61101878540225</v>
      </c>
      <c r="O550" s="61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  <c r="AH550" s="56"/>
      <c r="AI550" s="56"/>
      <c r="AJ550" s="56"/>
      <c r="AK550" s="56"/>
      <c r="AL550" s="56"/>
      <c r="AM550" s="56"/>
      <c r="AN550" s="56"/>
      <c r="AO550" s="56"/>
      <c r="AP550" s="56"/>
      <c r="AQ550" s="56"/>
      <c r="AR550" s="56"/>
      <c r="AS550" s="56"/>
      <c r="AT550" s="56"/>
      <c r="AU550" s="56"/>
      <c r="AV550" s="56"/>
      <c r="AW550" s="56"/>
      <c r="AX550" s="56"/>
      <c r="AY550" s="56"/>
      <c r="AZ550" s="56"/>
      <c r="BA550" s="56"/>
      <c r="BB550" s="56"/>
      <c r="BC550" s="56"/>
      <c r="BD550" s="56"/>
      <c r="BE550" s="56"/>
      <c r="BF550" s="56"/>
    </row>
    <row r="551" spans="1:58">
      <c r="A551" s="56"/>
      <c r="B551" s="56"/>
      <c r="C551" s="56"/>
      <c r="D551" s="56"/>
      <c r="E551" s="56"/>
      <c r="F551" s="56"/>
      <c r="G551" s="56"/>
      <c r="H551" s="56"/>
      <c r="I551" s="56"/>
      <c r="J551" s="58"/>
      <c r="K551" s="60">
        <v>42186</v>
      </c>
      <c r="L551" s="61">
        <f t="shared" si="25"/>
        <v>103.41206329774566</v>
      </c>
      <c r="M551" s="61">
        <f t="shared" si="26"/>
        <v>126.01121716159895</v>
      </c>
      <c r="N551" s="61">
        <f t="shared" si="27"/>
        <v>114.7116402296723</v>
      </c>
      <c r="O551" s="61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  <c r="AH551" s="56"/>
      <c r="AI551" s="56"/>
      <c r="AJ551" s="56"/>
      <c r="AK551" s="56"/>
      <c r="AL551" s="56"/>
      <c r="AM551" s="56"/>
      <c r="AN551" s="56"/>
      <c r="AO551" s="56"/>
      <c r="AP551" s="56"/>
      <c r="AQ551" s="56"/>
      <c r="AR551" s="56"/>
      <c r="AS551" s="56"/>
      <c r="AT551" s="56"/>
      <c r="AU551" s="56"/>
      <c r="AV551" s="56"/>
      <c r="AW551" s="56"/>
      <c r="AX551" s="56"/>
      <c r="AY551" s="56"/>
      <c r="AZ551" s="56"/>
      <c r="BA551" s="56"/>
      <c r="BB551" s="56"/>
      <c r="BC551" s="56"/>
      <c r="BD551" s="56"/>
      <c r="BE551" s="56"/>
      <c r="BF551" s="56"/>
    </row>
    <row r="552" spans="1:58">
      <c r="A552" s="56"/>
      <c r="B552" s="56"/>
      <c r="C552" s="56"/>
      <c r="D552" s="56"/>
      <c r="E552" s="56"/>
      <c r="F552" s="56"/>
      <c r="G552" s="56"/>
      <c r="H552" s="56"/>
      <c r="I552" s="56"/>
      <c r="J552" s="58"/>
      <c r="K552" s="60">
        <v>42217</v>
      </c>
      <c r="L552" s="61">
        <f t="shared" si="25"/>
        <v>103.40861559684491</v>
      </c>
      <c r="M552" s="61">
        <f t="shared" si="26"/>
        <v>126.21624090343566</v>
      </c>
      <c r="N552" s="61">
        <f t="shared" si="27"/>
        <v>114.81242825014029</v>
      </c>
      <c r="O552" s="61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  <c r="AH552" s="56"/>
      <c r="AI552" s="56"/>
      <c r="AJ552" s="56"/>
      <c r="AK552" s="56"/>
      <c r="AL552" s="56"/>
      <c r="AM552" s="56"/>
      <c r="AN552" s="56"/>
      <c r="AO552" s="56"/>
      <c r="AP552" s="56"/>
      <c r="AQ552" s="56"/>
      <c r="AR552" s="56"/>
      <c r="AS552" s="56"/>
      <c r="AT552" s="56"/>
      <c r="AU552" s="56"/>
      <c r="AV552" s="56"/>
      <c r="AW552" s="56"/>
      <c r="AX552" s="56"/>
      <c r="AY552" s="56"/>
      <c r="AZ552" s="56"/>
      <c r="BA552" s="56"/>
      <c r="BB552" s="56"/>
      <c r="BC552" s="56"/>
      <c r="BD552" s="56"/>
      <c r="BE552" s="56"/>
      <c r="BF552" s="56"/>
    </row>
    <row r="553" spans="1:58">
      <c r="A553" s="56"/>
      <c r="B553" s="56"/>
      <c r="C553" s="56"/>
      <c r="D553" s="56"/>
      <c r="E553" s="56"/>
      <c r="F553" s="56"/>
      <c r="G553" s="56"/>
      <c r="H553" s="56"/>
      <c r="I553" s="56"/>
      <c r="J553" s="58"/>
      <c r="K553" s="60">
        <v>42248</v>
      </c>
      <c r="L553" s="61">
        <f t="shared" si="25"/>
        <v>103.4051680108886</v>
      </c>
      <c r="M553" s="61">
        <f t="shared" si="26"/>
        <v>126.42159822458113</v>
      </c>
      <c r="N553" s="61">
        <f t="shared" si="27"/>
        <v>114.91338311773487</v>
      </c>
      <c r="O553" s="61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  <c r="AH553" s="56"/>
      <c r="AI553" s="56"/>
      <c r="AJ553" s="56"/>
      <c r="AK553" s="56"/>
      <c r="AL553" s="56"/>
      <c r="AM553" s="56"/>
      <c r="AN553" s="56"/>
      <c r="AO553" s="56"/>
      <c r="AP553" s="56"/>
      <c r="AQ553" s="56"/>
      <c r="AR553" s="56"/>
      <c r="AS553" s="56"/>
      <c r="AT553" s="56"/>
      <c r="AU553" s="56"/>
      <c r="AV553" s="56"/>
      <c r="AW553" s="56"/>
      <c r="AX553" s="56"/>
      <c r="AY553" s="56"/>
      <c r="AZ553" s="56"/>
      <c r="BA553" s="56"/>
      <c r="BB553" s="56"/>
      <c r="BC553" s="56"/>
      <c r="BD553" s="56"/>
      <c r="BE553" s="56"/>
      <c r="BF553" s="56"/>
    </row>
    <row r="554" spans="1:58">
      <c r="A554" s="56"/>
      <c r="B554" s="56"/>
      <c r="C554" s="56"/>
      <c r="D554" s="56"/>
      <c r="E554" s="56"/>
      <c r="F554" s="56"/>
      <c r="G554" s="56"/>
      <c r="H554" s="56"/>
      <c r="I554" s="56"/>
      <c r="J554" s="58"/>
      <c r="K554" s="60">
        <v>42278</v>
      </c>
      <c r="L554" s="61">
        <f t="shared" si="25"/>
        <v>103.4017205398729</v>
      </c>
      <c r="M554" s="61">
        <f t="shared" si="26"/>
        <v>126.62728966777814</v>
      </c>
      <c r="N554" s="61">
        <f t="shared" si="27"/>
        <v>115.01450510382551</v>
      </c>
      <c r="O554" s="61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  <c r="AH554" s="56"/>
      <c r="AI554" s="56"/>
      <c r="AJ554" s="56"/>
      <c r="AK554" s="56"/>
      <c r="AL554" s="56"/>
      <c r="AM554" s="56"/>
      <c r="AN554" s="56"/>
      <c r="AO554" s="56"/>
      <c r="AP554" s="56"/>
      <c r="AQ554" s="56"/>
      <c r="AR554" s="56"/>
      <c r="AS554" s="56"/>
      <c r="AT554" s="56"/>
      <c r="AU554" s="56"/>
      <c r="AV554" s="56"/>
      <c r="AW554" s="56"/>
      <c r="AX554" s="56"/>
      <c r="AY554" s="56"/>
      <c r="AZ554" s="56"/>
      <c r="BA554" s="56"/>
      <c r="BB554" s="56"/>
      <c r="BC554" s="56"/>
      <c r="BD554" s="56"/>
      <c r="BE554" s="56"/>
      <c r="BF554" s="56"/>
    </row>
    <row r="555" spans="1:58">
      <c r="A555" s="56"/>
      <c r="B555" s="56"/>
      <c r="C555" s="56"/>
      <c r="D555" s="56"/>
      <c r="E555" s="56"/>
      <c r="F555" s="56"/>
      <c r="G555" s="56"/>
      <c r="H555" s="56"/>
      <c r="I555" s="56"/>
      <c r="J555" s="58"/>
      <c r="K555" s="60">
        <v>42309</v>
      </c>
      <c r="L555" s="61">
        <f t="shared" ref="L555:L618" si="28">L554*((1+$B$6)*(1+$B$7))^(1/12)</f>
        <v>103.39827318379398</v>
      </c>
      <c r="M555" s="61">
        <f t="shared" ref="M555:M618" si="29">M554*((1+$B$5)*(1+$B$8))^(1/12)</f>
        <v>126.83331577665253</v>
      </c>
      <c r="N555" s="61">
        <f t="shared" si="27"/>
        <v>115.11579448022326</v>
      </c>
      <c r="O555" s="61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  <c r="AH555" s="56"/>
      <c r="AI555" s="56"/>
      <c r="AJ555" s="56"/>
      <c r="AK555" s="56"/>
      <c r="AL555" s="56"/>
      <c r="AM555" s="56"/>
      <c r="AN555" s="56"/>
      <c r="AO555" s="56"/>
      <c r="AP555" s="56"/>
      <c r="AQ555" s="56"/>
      <c r="AR555" s="56"/>
      <c r="AS555" s="56"/>
      <c r="AT555" s="56"/>
      <c r="AU555" s="56"/>
      <c r="AV555" s="56"/>
      <c r="AW555" s="56"/>
      <c r="AX555" s="56"/>
      <c r="AY555" s="56"/>
      <c r="AZ555" s="56"/>
      <c r="BA555" s="56"/>
      <c r="BB555" s="56"/>
      <c r="BC555" s="56"/>
      <c r="BD555" s="56"/>
      <c r="BE555" s="56"/>
      <c r="BF555" s="56"/>
    </row>
    <row r="556" spans="1:58">
      <c r="A556" s="56"/>
      <c r="B556" s="56"/>
      <c r="C556" s="56"/>
      <c r="D556" s="56"/>
      <c r="E556" s="56"/>
      <c r="F556" s="56"/>
      <c r="G556" s="56"/>
      <c r="H556" s="56"/>
      <c r="I556" s="56"/>
      <c r="J556" s="58"/>
      <c r="K556" s="60">
        <v>42339</v>
      </c>
      <c r="L556" s="61">
        <f t="shared" si="28"/>
        <v>103.39482594264798</v>
      </c>
      <c r="M556" s="61">
        <f t="shared" si="29"/>
        <v>127.03967709571462</v>
      </c>
      <c r="N556" s="61">
        <f t="shared" si="27"/>
        <v>115.2172515191813</v>
      </c>
      <c r="O556" s="61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  <c r="AH556" s="56"/>
      <c r="AI556" s="56"/>
      <c r="AJ556" s="56"/>
      <c r="AK556" s="56"/>
      <c r="AL556" s="56"/>
      <c r="AM556" s="56"/>
      <c r="AN556" s="56"/>
      <c r="AO556" s="56"/>
      <c r="AP556" s="56"/>
      <c r="AQ556" s="56"/>
      <c r="AR556" s="56"/>
      <c r="AS556" s="56"/>
      <c r="AT556" s="56"/>
      <c r="AU556" s="56"/>
      <c r="AV556" s="56"/>
      <c r="AW556" s="56"/>
      <c r="AX556" s="56"/>
      <c r="AY556" s="56"/>
      <c r="AZ556" s="56"/>
      <c r="BA556" s="56"/>
      <c r="BB556" s="56"/>
      <c r="BC556" s="56"/>
      <c r="BD556" s="56"/>
      <c r="BE556" s="56"/>
      <c r="BF556" s="56"/>
    </row>
    <row r="557" spans="1:58">
      <c r="A557" s="56"/>
      <c r="B557" s="56"/>
      <c r="C557" s="56"/>
      <c r="D557" s="56"/>
      <c r="E557" s="56"/>
      <c r="F557" s="56"/>
      <c r="G557" s="56"/>
      <c r="H557" s="56"/>
      <c r="I557" s="56"/>
      <c r="J557" s="58"/>
      <c r="K557" s="60">
        <v>42370</v>
      </c>
      <c r="L557" s="61">
        <f t="shared" si="28"/>
        <v>103.39137881643111</v>
      </c>
      <c r="M557" s="61">
        <f t="shared" si="29"/>
        <v>127.24637417036068</v>
      </c>
      <c r="N557" s="61">
        <f t="shared" si="27"/>
        <v>115.31887649339589</v>
      </c>
      <c r="O557" s="61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  <c r="AH557" s="56"/>
      <c r="AI557" s="56"/>
      <c r="AJ557" s="56"/>
      <c r="AK557" s="56"/>
      <c r="AL557" s="56"/>
      <c r="AM557" s="56"/>
      <c r="AN557" s="56"/>
      <c r="AO557" s="56"/>
      <c r="AP557" s="56"/>
      <c r="AQ557" s="56"/>
      <c r="AR557" s="56"/>
      <c r="AS557" s="56"/>
      <c r="AT557" s="56"/>
      <c r="AU557" s="56"/>
      <c r="AV557" s="56"/>
      <c r="AW557" s="56"/>
      <c r="AX557" s="56"/>
      <c r="AY557" s="56"/>
      <c r="AZ557" s="56"/>
      <c r="BA557" s="56"/>
      <c r="BB557" s="56"/>
      <c r="BC557" s="56"/>
      <c r="BD557" s="56"/>
      <c r="BE557" s="56"/>
      <c r="BF557" s="56"/>
    </row>
    <row r="558" spans="1:58">
      <c r="A558" s="56"/>
      <c r="B558" s="56"/>
      <c r="C558" s="56"/>
      <c r="D558" s="56"/>
      <c r="E558" s="56"/>
      <c r="F558" s="56"/>
      <c r="G558" s="56"/>
      <c r="H558" s="56"/>
      <c r="I558" s="56"/>
      <c r="J558" s="58"/>
      <c r="K558" s="60">
        <v>42401</v>
      </c>
      <c r="L558" s="61">
        <f t="shared" si="28"/>
        <v>103.38793180513952</v>
      </c>
      <c r="M558" s="61">
        <f t="shared" si="29"/>
        <v>127.45340754687435</v>
      </c>
      <c r="N558" s="61">
        <f t="shared" si="27"/>
        <v>115.42066967600692</v>
      </c>
      <c r="O558" s="61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  <c r="AH558" s="56"/>
      <c r="AI558" s="56"/>
      <c r="AJ558" s="56"/>
      <c r="AK558" s="56"/>
      <c r="AL558" s="56"/>
      <c r="AM558" s="56"/>
      <c r="AN558" s="56"/>
      <c r="AO558" s="56"/>
      <c r="AP558" s="56"/>
      <c r="AQ558" s="56"/>
      <c r="AR558" s="56"/>
      <c r="AS558" s="56"/>
      <c r="AT558" s="56"/>
      <c r="AU558" s="56"/>
      <c r="AV558" s="56"/>
      <c r="AW558" s="56"/>
      <c r="AX558" s="56"/>
      <c r="AY558" s="56"/>
      <c r="AZ558" s="56"/>
      <c r="BA558" s="56"/>
      <c r="BB558" s="56"/>
      <c r="BC558" s="56"/>
      <c r="BD558" s="56"/>
      <c r="BE558" s="56"/>
      <c r="BF558" s="56"/>
    </row>
    <row r="559" spans="1:58">
      <c r="A559" s="56"/>
      <c r="B559" s="56"/>
      <c r="C559" s="56"/>
      <c r="D559" s="56"/>
      <c r="E559" s="56"/>
      <c r="F559" s="56"/>
      <c r="G559" s="56"/>
      <c r="H559" s="56"/>
      <c r="I559" s="56"/>
      <c r="J559" s="58"/>
      <c r="K559" s="60">
        <v>42430</v>
      </c>
      <c r="L559" s="61">
        <f t="shared" si="28"/>
        <v>103.38448490876937</v>
      </c>
      <c r="M559" s="61">
        <f t="shared" si="29"/>
        <v>127.66077777242808</v>
      </c>
      <c r="N559" s="61">
        <f t="shared" si="27"/>
        <v>115.52263134059872</v>
      </c>
      <c r="O559" s="61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  <c r="AH559" s="56"/>
      <c r="AI559" s="56"/>
      <c r="AJ559" s="56"/>
      <c r="AK559" s="56"/>
      <c r="AL559" s="56"/>
      <c r="AM559" s="56"/>
      <c r="AN559" s="56"/>
      <c r="AO559" s="56"/>
      <c r="AP559" s="56"/>
      <c r="AQ559" s="56"/>
      <c r="AR559" s="56"/>
      <c r="AS559" s="56"/>
      <c r="AT559" s="56"/>
      <c r="AU559" s="56"/>
      <c r="AV559" s="56"/>
      <c r="AW559" s="56"/>
      <c r="AX559" s="56"/>
      <c r="AY559" s="56"/>
      <c r="AZ559" s="56"/>
      <c r="BA559" s="56"/>
      <c r="BB559" s="56"/>
      <c r="BC559" s="56"/>
      <c r="BD559" s="56"/>
      <c r="BE559" s="56"/>
      <c r="BF559" s="56"/>
    </row>
    <row r="560" spans="1:58">
      <c r="A560" s="56"/>
      <c r="B560" s="56"/>
      <c r="C560" s="56"/>
      <c r="D560" s="56"/>
      <c r="E560" s="56"/>
      <c r="F560" s="56"/>
      <c r="G560" s="56"/>
      <c r="H560" s="56"/>
      <c r="I560" s="56"/>
      <c r="J560" s="58"/>
      <c r="K560" s="60">
        <v>42461</v>
      </c>
      <c r="L560" s="61">
        <f t="shared" si="28"/>
        <v>103.38103812731683</v>
      </c>
      <c r="M560" s="61">
        <f t="shared" si="29"/>
        <v>127.86848539508459</v>
      </c>
      <c r="N560" s="61">
        <f t="shared" si="27"/>
        <v>115.62476176120072</v>
      </c>
      <c r="O560" s="61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  <c r="AK560" s="56"/>
      <c r="AL560" s="56"/>
      <c r="AM560" s="56"/>
      <c r="AN560" s="56"/>
      <c r="AO560" s="56"/>
      <c r="AP560" s="56"/>
      <c r="AQ560" s="56"/>
      <c r="AR560" s="56"/>
      <c r="AS560" s="56"/>
      <c r="AT560" s="56"/>
      <c r="AU560" s="56"/>
      <c r="AV560" s="56"/>
      <c r="AW560" s="56"/>
      <c r="AX560" s="56"/>
      <c r="AY560" s="56"/>
      <c r="AZ560" s="56"/>
      <c r="BA560" s="56"/>
      <c r="BB560" s="56"/>
      <c r="BC560" s="56"/>
      <c r="BD560" s="56"/>
      <c r="BE560" s="56"/>
      <c r="BF560" s="56"/>
    </row>
    <row r="561" spans="1:58">
      <c r="A561" s="56"/>
      <c r="B561" s="56"/>
      <c r="C561" s="56"/>
      <c r="D561" s="56"/>
      <c r="E561" s="56"/>
      <c r="F561" s="56"/>
      <c r="G561" s="56"/>
      <c r="H561" s="56"/>
      <c r="I561" s="56"/>
      <c r="J561" s="58"/>
      <c r="K561" s="60">
        <v>42491</v>
      </c>
      <c r="L561" s="61">
        <f t="shared" si="28"/>
        <v>103.37759146077808</v>
      </c>
      <c r="M561" s="61">
        <f t="shared" si="29"/>
        <v>128.07653096379832</v>
      </c>
      <c r="N561" s="61">
        <f t="shared" si="27"/>
        <v>115.72706121228819</v>
      </c>
      <c r="O561" s="61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6"/>
      <c r="AI561" s="56"/>
      <c r="AJ561" s="56"/>
      <c r="AK561" s="56"/>
      <c r="AL561" s="56"/>
      <c r="AM561" s="56"/>
      <c r="AN561" s="56"/>
      <c r="AO561" s="56"/>
      <c r="AP561" s="56"/>
      <c r="AQ561" s="56"/>
      <c r="AR561" s="56"/>
      <c r="AS561" s="56"/>
      <c r="AT561" s="56"/>
      <c r="AU561" s="56"/>
      <c r="AV561" s="56"/>
      <c r="AW561" s="56"/>
      <c r="AX561" s="56"/>
      <c r="AY561" s="56"/>
      <c r="AZ561" s="56"/>
      <c r="BA561" s="56"/>
      <c r="BB561" s="56"/>
      <c r="BC561" s="56"/>
      <c r="BD561" s="56"/>
      <c r="BE561" s="56"/>
      <c r="BF561" s="56"/>
    </row>
    <row r="562" spans="1:58">
      <c r="A562" s="56"/>
      <c r="B562" s="56"/>
      <c r="C562" s="56"/>
      <c r="D562" s="56"/>
      <c r="E562" s="56"/>
      <c r="F562" s="56"/>
      <c r="G562" s="56"/>
      <c r="H562" s="56"/>
      <c r="I562" s="56"/>
      <c r="J562" s="58"/>
      <c r="K562" s="60">
        <v>42522</v>
      </c>
      <c r="L562" s="61">
        <f t="shared" si="28"/>
        <v>103.37414490914928</v>
      </c>
      <c r="M562" s="61">
        <f t="shared" si="29"/>
        <v>128.28491502841686</v>
      </c>
      <c r="N562" s="61">
        <f t="shared" si="27"/>
        <v>115.82952996878308</v>
      </c>
      <c r="O562" s="61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  <c r="AR562" s="56"/>
      <c r="AS562" s="56"/>
      <c r="AT562" s="56"/>
      <c r="AU562" s="56"/>
      <c r="AV562" s="56"/>
      <c r="AW562" s="56"/>
      <c r="AX562" s="56"/>
      <c r="AY562" s="56"/>
      <c r="AZ562" s="56"/>
      <c r="BA562" s="56"/>
      <c r="BB562" s="56"/>
      <c r="BC562" s="56"/>
      <c r="BD562" s="56"/>
      <c r="BE562" s="56"/>
      <c r="BF562" s="56"/>
    </row>
    <row r="563" spans="1:58">
      <c r="A563" s="56"/>
      <c r="B563" s="56"/>
      <c r="C563" s="56"/>
      <c r="D563" s="56"/>
      <c r="E563" s="56"/>
      <c r="F563" s="56"/>
      <c r="G563" s="56"/>
      <c r="H563" s="56"/>
      <c r="I563" s="56"/>
      <c r="J563" s="58"/>
      <c r="K563" s="60">
        <v>42552</v>
      </c>
      <c r="L563" s="61">
        <f t="shared" si="28"/>
        <v>103.37069847242661</v>
      </c>
      <c r="M563" s="61">
        <f t="shared" si="29"/>
        <v>128.49363813968245</v>
      </c>
      <c r="N563" s="61">
        <f t="shared" si="27"/>
        <v>115.93216830605454</v>
      </c>
      <c r="O563" s="61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  <c r="AH563" s="56"/>
      <c r="AI563" s="56"/>
      <c r="AJ563" s="56"/>
      <c r="AK563" s="56"/>
      <c r="AL563" s="56"/>
      <c r="AM563" s="56"/>
      <c r="AN563" s="56"/>
      <c r="AO563" s="56"/>
      <c r="AP563" s="56"/>
      <c r="AQ563" s="56"/>
      <c r="AR563" s="56"/>
      <c r="AS563" s="56"/>
      <c r="AT563" s="56"/>
      <c r="AU563" s="56"/>
      <c r="AV563" s="56"/>
      <c r="AW563" s="56"/>
      <c r="AX563" s="56"/>
      <c r="AY563" s="56"/>
      <c r="AZ563" s="56"/>
      <c r="BA563" s="56"/>
      <c r="BB563" s="56"/>
      <c r="BC563" s="56"/>
      <c r="BD563" s="56"/>
      <c r="BE563" s="56"/>
      <c r="BF563" s="56"/>
    </row>
    <row r="564" spans="1:58">
      <c r="A564" s="56"/>
      <c r="B564" s="56"/>
      <c r="C564" s="56"/>
      <c r="D564" s="56"/>
      <c r="E564" s="56"/>
      <c r="F564" s="56"/>
      <c r="G564" s="56"/>
      <c r="H564" s="56"/>
      <c r="I564" s="56"/>
      <c r="J564" s="58"/>
      <c r="K564" s="60">
        <v>42583</v>
      </c>
      <c r="L564" s="61">
        <f t="shared" si="28"/>
        <v>103.36725215060622</v>
      </c>
      <c r="M564" s="61">
        <f t="shared" si="29"/>
        <v>128.70270084923334</v>
      </c>
      <c r="N564" s="61">
        <f t="shared" si="27"/>
        <v>116.03497649991978</v>
      </c>
      <c r="O564" s="61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  <c r="AH564" s="56"/>
      <c r="AI564" s="56"/>
      <c r="AJ564" s="56"/>
      <c r="AK564" s="56"/>
      <c r="AL564" s="56"/>
      <c r="AM564" s="56"/>
      <c r="AN564" s="56"/>
      <c r="AO564" s="56"/>
      <c r="AP564" s="56"/>
      <c r="AQ564" s="56"/>
      <c r="AR564" s="56"/>
      <c r="AS564" s="56"/>
      <c r="AT564" s="56"/>
      <c r="AU564" s="56"/>
      <c r="AV564" s="56"/>
      <c r="AW564" s="56"/>
      <c r="AX564" s="56"/>
      <c r="AY564" s="56"/>
      <c r="AZ564" s="56"/>
      <c r="BA564" s="56"/>
      <c r="BB564" s="56"/>
      <c r="BC564" s="56"/>
      <c r="BD564" s="56"/>
      <c r="BE564" s="56"/>
      <c r="BF564" s="56"/>
    </row>
    <row r="565" spans="1:58">
      <c r="A565" s="56"/>
      <c r="B565" s="56"/>
      <c r="C565" s="56"/>
      <c r="D565" s="56"/>
      <c r="E565" s="56"/>
      <c r="F565" s="56"/>
      <c r="G565" s="56"/>
      <c r="H565" s="56"/>
      <c r="I565" s="56"/>
      <c r="J565" s="58"/>
      <c r="K565" s="60">
        <v>42614</v>
      </c>
      <c r="L565" s="61">
        <f t="shared" si="28"/>
        <v>103.3638059436843</v>
      </c>
      <c r="M565" s="61">
        <f t="shared" si="29"/>
        <v>128.91210370960539</v>
      </c>
      <c r="N565" s="61">
        <f t="shared" si="27"/>
        <v>116.13795482664484</v>
      </c>
      <c r="O565" s="61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  <c r="AH565" s="56"/>
      <c r="AI565" s="56"/>
      <c r="AJ565" s="56"/>
      <c r="AK565" s="56"/>
      <c r="AL565" s="56"/>
      <c r="AM565" s="56"/>
      <c r="AN565" s="56"/>
      <c r="AO565" s="56"/>
      <c r="AP565" s="56"/>
      <c r="AQ565" s="56"/>
      <c r="AR565" s="56"/>
      <c r="AS565" s="56"/>
      <c r="AT565" s="56"/>
      <c r="AU565" s="56"/>
      <c r="AV565" s="56"/>
      <c r="AW565" s="56"/>
      <c r="AX565" s="56"/>
      <c r="AY565" s="56"/>
      <c r="AZ565" s="56"/>
      <c r="BA565" s="56"/>
      <c r="BB565" s="56"/>
      <c r="BC565" s="56"/>
      <c r="BD565" s="56"/>
      <c r="BE565" s="56"/>
      <c r="BF565" s="56"/>
    </row>
    <row r="566" spans="1:58">
      <c r="A566" s="56"/>
      <c r="B566" s="56"/>
      <c r="C566" s="56"/>
      <c r="D566" s="56"/>
      <c r="E566" s="56"/>
      <c r="F566" s="56"/>
      <c r="G566" s="56"/>
      <c r="H566" s="56"/>
      <c r="I566" s="56"/>
      <c r="J566" s="58"/>
      <c r="K566" s="60">
        <v>42644</v>
      </c>
      <c r="L566" s="61">
        <f t="shared" si="28"/>
        <v>103.36035985165701</v>
      </c>
      <c r="M566" s="61">
        <f t="shared" si="29"/>
        <v>129.12184727423337</v>
      </c>
      <c r="N566" s="61">
        <f t="shared" si="27"/>
        <v>116.2411035629452</v>
      </c>
      <c r="O566" s="61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6"/>
      <c r="AI566" s="56"/>
      <c r="AJ566" s="56"/>
      <c r="AK566" s="56"/>
      <c r="AL566" s="56"/>
      <c r="AM566" s="56"/>
      <c r="AN566" s="56"/>
      <c r="AO566" s="56"/>
      <c r="AP566" s="56"/>
      <c r="AQ566" s="56"/>
      <c r="AR566" s="56"/>
      <c r="AS566" s="56"/>
      <c r="AT566" s="56"/>
      <c r="AU566" s="56"/>
      <c r="AV566" s="56"/>
      <c r="AW566" s="56"/>
      <c r="AX566" s="56"/>
      <c r="AY566" s="56"/>
      <c r="AZ566" s="56"/>
      <c r="BA566" s="56"/>
      <c r="BB566" s="56"/>
      <c r="BC566" s="56"/>
      <c r="BD566" s="56"/>
      <c r="BE566" s="56"/>
      <c r="BF566" s="56"/>
    </row>
    <row r="567" spans="1:58">
      <c r="A567" s="56"/>
      <c r="B567" s="56"/>
      <c r="C567" s="56"/>
      <c r="D567" s="56"/>
      <c r="E567" s="56"/>
      <c r="F567" s="56"/>
      <c r="G567" s="56"/>
      <c r="H567" s="56"/>
      <c r="I567" s="56"/>
      <c r="J567" s="58"/>
      <c r="K567" s="60">
        <v>42675</v>
      </c>
      <c r="L567" s="61">
        <f t="shared" si="28"/>
        <v>103.35691387452052</v>
      </c>
      <c r="M567" s="61">
        <f t="shared" si="29"/>
        <v>129.33193209745258</v>
      </c>
      <c r="N567" s="61">
        <f t="shared" si="27"/>
        <v>116.34442298598654</v>
      </c>
      <c r="O567" s="61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6"/>
      <c r="AI567" s="56"/>
      <c r="AJ567" s="56"/>
      <c r="AK567" s="56"/>
      <c r="AL567" s="56"/>
      <c r="AM567" s="56"/>
      <c r="AN567" s="56"/>
      <c r="AO567" s="56"/>
      <c r="AP567" s="56"/>
      <c r="AQ567" s="56"/>
      <c r="AR567" s="56"/>
      <c r="AS567" s="56"/>
      <c r="AT567" s="56"/>
      <c r="AU567" s="56"/>
      <c r="AV567" s="56"/>
      <c r="AW567" s="56"/>
      <c r="AX567" s="56"/>
      <c r="AY567" s="56"/>
      <c r="AZ567" s="56"/>
      <c r="BA567" s="56"/>
      <c r="BB567" s="56"/>
      <c r="BC567" s="56"/>
      <c r="BD567" s="56"/>
      <c r="BE567" s="56"/>
      <c r="BF567" s="56"/>
    </row>
    <row r="568" spans="1:58">
      <c r="A568" s="56"/>
      <c r="B568" s="56"/>
      <c r="C568" s="56"/>
      <c r="D568" s="56"/>
      <c r="E568" s="56"/>
      <c r="F568" s="56"/>
      <c r="G568" s="56"/>
      <c r="H568" s="56"/>
      <c r="I568" s="56"/>
      <c r="J568" s="58"/>
      <c r="K568" s="60">
        <v>42705</v>
      </c>
      <c r="L568" s="61">
        <f t="shared" si="28"/>
        <v>103.35346801227099</v>
      </c>
      <c r="M568" s="61">
        <f t="shared" si="29"/>
        <v>129.5423587345002</v>
      </c>
      <c r="N568" s="61">
        <f t="shared" si="27"/>
        <v>116.4479133733856</v>
      </c>
      <c r="O568" s="61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  <c r="AH568" s="56"/>
      <c r="AI568" s="56"/>
      <c r="AJ568" s="56"/>
      <c r="AK568" s="56"/>
      <c r="AL568" s="56"/>
      <c r="AM568" s="56"/>
      <c r="AN568" s="56"/>
      <c r="AO568" s="56"/>
      <c r="AP568" s="56"/>
      <c r="AQ568" s="56"/>
      <c r="AR568" s="56"/>
      <c r="AS568" s="56"/>
      <c r="AT568" s="56"/>
      <c r="AU568" s="56"/>
      <c r="AV568" s="56"/>
      <c r="AW568" s="56"/>
      <c r="AX568" s="56"/>
      <c r="AY568" s="56"/>
      <c r="AZ568" s="56"/>
      <c r="BA568" s="56"/>
      <c r="BB568" s="56"/>
      <c r="BC568" s="56"/>
      <c r="BD568" s="56"/>
      <c r="BE568" s="56"/>
      <c r="BF568" s="56"/>
    </row>
    <row r="569" spans="1:58">
      <c r="A569" s="56"/>
      <c r="B569" s="56"/>
      <c r="C569" s="56"/>
      <c r="D569" s="56"/>
      <c r="E569" s="56"/>
      <c r="F569" s="56"/>
      <c r="G569" s="56"/>
      <c r="H569" s="56"/>
      <c r="I569" s="56"/>
      <c r="J569" s="58"/>
      <c r="K569" s="60">
        <v>42736</v>
      </c>
      <c r="L569" s="61">
        <f t="shared" si="28"/>
        <v>103.35002226490461</v>
      </c>
      <c r="M569" s="61">
        <f t="shared" si="29"/>
        <v>129.75312774151678</v>
      </c>
      <c r="N569" s="61">
        <f t="shared" si="27"/>
        <v>116.5515750032107</v>
      </c>
      <c r="O569" s="61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  <c r="AR569" s="56"/>
      <c r="AS569" s="56"/>
      <c r="AT569" s="56"/>
      <c r="AU569" s="56"/>
      <c r="AV569" s="56"/>
      <c r="AW569" s="56"/>
      <c r="AX569" s="56"/>
      <c r="AY569" s="56"/>
      <c r="AZ569" s="56"/>
      <c r="BA569" s="56"/>
      <c r="BB569" s="56"/>
      <c r="BC569" s="56"/>
      <c r="BD569" s="56"/>
      <c r="BE569" s="56"/>
      <c r="BF569" s="56"/>
    </row>
    <row r="570" spans="1:58">
      <c r="A570" s="56"/>
      <c r="B570" s="56"/>
      <c r="C570" s="56"/>
      <c r="D570" s="56"/>
      <c r="E570" s="56"/>
      <c r="F570" s="56"/>
      <c r="G570" s="56"/>
      <c r="H570" s="56"/>
      <c r="I570" s="56"/>
      <c r="J570" s="58"/>
      <c r="K570" s="60">
        <v>42767</v>
      </c>
      <c r="L570" s="61">
        <f t="shared" si="28"/>
        <v>103.34657663241752</v>
      </c>
      <c r="M570" s="61">
        <f t="shared" si="29"/>
        <v>129.96423967554776</v>
      </c>
      <c r="N570" s="61">
        <f t="shared" si="27"/>
        <v>116.65540815398265</v>
      </c>
      <c r="O570" s="61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  <c r="AR570" s="56"/>
      <c r="AS570" s="56"/>
      <c r="AT570" s="56"/>
      <c r="AU570" s="56"/>
      <c r="AV570" s="56"/>
      <c r="AW570" s="56"/>
      <c r="AX570" s="56"/>
      <c r="AY570" s="56"/>
      <c r="AZ570" s="56"/>
      <c r="BA570" s="56"/>
      <c r="BB570" s="56"/>
      <c r="BC570" s="56"/>
      <c r="BD570" s="56"/>
      <c r="BE570" s="56"/>
      <c r="BF570" s="56"/>
    </row>
    <row r="571" spans="1:58">
      <c r="A571" s="56"/>
      <c r="B571" s="56"/>
      <c r="C571" s="56"/>
      <c r="D571" s="56"/>
      <c r="E571" s="56"/>
      <c r="F571" s="56"/>
      <c r="G571" s="56"/>
      <c r="H571" s="56"/>
      <c r="I571" s="56"/>
      <c r="J571" s="58"/>
      <c r="K571" s="60">
        <v>42795</v>
      </c>
      <c r="L571" s="61">
        <f t="shared" si="28"/>
        <v>103.34313111480593</v>
      </c>
      <c r="M571" s="61">
        <f t="shared" si="29"/>
        <v>130.17569509454489</v>
      </c>
      <c r="N571" s="61">
        <f t="shared" si="27"/>
        <v>116.75941310467542</v>
      </c>
      <c r="O571" s="61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  <c r="AH571" s="56"/>
      <c r="AI571" s="56"/>
      <c r="AJ571" s="56"/>
      <c r="AK571" s="56"/>
      <c r="AL571" s="56"/>
      <c r="AM571" s="56"/>
      <c r="AN571" s="56"/>
      <c r="AO571" s="56"/>
      <c r="AP571" s="56"/>
      <c r="AQ571" s="56"/>
      <c r="AR571" s="56"/>
      <c r="AS571" s="56"/>
      <c r="AT571" s="56"/>
      <c r="AU571" s="56"/>
      <c r="AV571" s="56"/>
      <c r="AW571" s="56"/>
      <c r="AX571" s="56"/>
      <c r="AY571" s="56"/>
      <c r="AZ571" s="56"/>
      <c r="BA571" s="56"/>
      <c r="BB571" s="56"/>
      <c r="BC571" s="56"/>
      <c r="BD571" s="56"/>
      <c r="BE571" s="56"/>
      <c r="BF571" s="56"/>
    </row>
    <row r="572" spans="1:58">
      <c r="A572" s="56"/>
      <c r="B572" s="56"/>
      <c r="C572" s="56"/>
      <c r="D572" s="56"/>
      <c r="E572" s="56"/>
      <c r="F572" s="56"/>
      <c r="G572" s="56"/>
      <c r="H572" s="56"/>
      <c r="I572" s="56"/>
      <c r="J572" s="58"/>
      <c r="K572" s="60">
        <v>42826</v>
      </c>
      <c r="L572" s="61">
        <f t="shared" si="28"/>
        <v>103.33968571206597</v>
      </c>
      <c r="M572" s="61">
        <f t="shared" si="29"/>
        <v>130.38749455736775</v>
      </c>
      <c r="N572" s="61">
        <f t="shared" si="27"/>
        <v>116.86359013471686</v>
      </c>
      <c r="O572" s="61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6"/>
      <c r="AI572" s="56"/>
      <c r="AJ572" s="56"/>
      <c r="AK572" s="56"/>
      <c r="AL572" s="56"/>
      <c r="AM572" s="56"/>
      <c r="AN572" s="56"/>
      <c r="AO572" s="56"/>
      <c r="AP572" s="56"/>
      <c r="AQ572" s="56"/>
      <c r="AR572" s="56"/>
      <c r="AS572" s="56"/>
      <c r="AT572" s="56"/>
      <c r="AU572" s="56"/>
      <c r="AV572" s="56"/>
      <c r="AW572" s="56"/>
      <c r="AX572" s="56"/>
      <c r="AY572" s="56"/>
      <c r="AZ572" s="56"/>
      <c r="BA572" s="56"/>
      <c r="BB572" s="56"/>
      <c r="BC572" s="56"/>
      <c r="BD572" s="56"/>
      <c r="BE572" s="56"/>
      <c r="BF572" s="56"/>
    </row>
    <row r="573" spans="1:58">
      <c r="A573" s="56"/>
      <c r="B573" s="56"/>
      <c r="C573" s="56"/>
      <c r="D573" s="56"/>
      <c r="E573" s="56"/>
      <c r="F573" s="56"/>
      <c r="G573" s="56"/>
      <c r="H573" s="56"/>
      <c r="I573" s="56"/>
      <c r="J573" s="58"/>
      <c r="K573" s="60">
        <v>42856</v>
      </c>
      <c r="L573" s="61">
        <f t="shared" si="28"/>
        <v>103.33624042419383</v>
      </c>
      <c r="M573" s="61">
        <f t="shared" si="29"/>
        <v>130.59963862378513</v>
      </c>
      <c r="N573" s="61">
        <f t="shared" si="27"/>
        <v>116.96793952398949</v>
      </c>
      <c r="O573" s="61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  <c r="AR573" s="56"/>
      <c r="AS573" s="56"/>
      <c r="AT573" s="56"/>
      <c r="AU573" s="56"/>
      <c r="AV573" s="56"/>
      <c r="AW573" s="56"/>
      <c r="AX573" s="56"/>
      <c r="AY573" s="56"/>
      <c r="AZ573" s="56"/>
      <c r="BA573" s="56"/>
      <c r="BB573" s="56"/>
      <c r="BC573" s="56"/>
      <c r="BD573" s="56"/>
      <c r="BE573" s="56"/>
      <c r="BF573" s="56"/>
    </row>
    <row r="574" spans="1:58">
      <c r="A574" s="56"/>
      <c r="B574" s="56"/>
      <c r="C574" s="56"/>
      <c r="D574" s="56"/>
      <c r="E574" s="56"/>
      <c r="F574" s="56"/>
      <c r="G574" s="56"/>
      <c r="H574" s="56"/>
      <c r="I574" s="56"/>
      <c r="J574" s="58"/>
      <c r="K574" s="60">
        <v>42887</v>
      </c>
      <c r="L574" s="61">
        <f t="shared" si="28"/>
        <v>103.33279525118569</v>
      </c>
      <c r="M574" s="61">
        <f t="shared" si="29"/>
        <v>130.81212785447664</v>
      </c>
      <c r="N574" s="61">
        <f t="shared" si="27"/>
        <v>117.07246155283116</v>
      </c>
      <c r="O574" s="61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  <c r="AV574" s="56"/>
      <c r="AW574" s="56"/>
      <c r="AX574" s="56"/>
      <c r="AY574" s="56"/>
      <c r="AZ574" s="56"/>
      <c r="BA574" s="56"/>
      <c r="BB574" s="56"/>
      <c r="BC574" s="56"/>
      <c r="BD574" s="56"/>
      <c r="BE574" s="56"/>
      <c r="BF574" s="56"/>
    </row>
    <row r="575" spans="1:58">
      <c r="A575" s="56"/>
      <c r="B575" s="56"/>
      <c r="C575" s="56"/>
      <c r="D575" s="56"/>
      <c r="E575" s="56"/>
      <c r="F575" s="56"/>
      <c r="G575" s="56"/>
      <c r="H575" s="56"/>
      <c r="I575" s="56"/>
      <c r="J575" s="58"/>
      <c r="K575" s="60">
        <v>42917</v>
      </c>
      <c r="L575" s="61">
        <f t="shared" si="28"/>
        <v>103.3293501930377</v>
      </c>
      <c r="M575" s="61">
        <f t="shared" si="29"/>
        <v>131.02496281103416</v>
      </c>
      <c r="N575" s="61">
        <f t="shared" si="27"/>
        <v>117.17715650203593</v>
      </c>
      <c r="O575" s="61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  <c r="AH575" s="56"/>
      <c r="AI575" s="56"/>
      <c r="AJ575" s="56"/>
      <c r="AK575" s="56"/>
      <c r="AL575" s="56"/>
      <c r="AM575" s="56"/>
      <c r="AN575" s="56"/>
      <c r="AO575" s="56"/>
      <c r="AP575" s="56"/>
      <c r="AQ575" s="56"/>
      <c r="AR575" s="56"/>
      <c r="AS575" s="56"/>
      <c r="AT575" s="56"/>
      <c r="AU575" s="56"/>
      <c r="AV575" s="56"/>
      <c r="AW575" s="56"/>
      <c r="AX575" s="56"/>
      <c r="AY575" s="56"/>
      <c r="AZ575" s="56"/>
      <c r="BA575" s="56"/>
      <c r="BB575" s="56"/>
      <c r="BC575" s="56"/>
      <c r="BD575" s="56"/>
      <c r="BE575" s="56"/>
      <c r="BF575" s="56"/>
    </row>
    <row r="576" spans="1:58">
      <c r="A576" s="56"/>
      <c r="B576" s="56"/>
      <c r="C576" s="56"/>
      <c r="D576" s="56"/>
      <c r="E576" s="56"/>
      <c r="F576" s="56"/>
      <c r="G576" s="56"/>
      <c r="H576" s="56"/>
      <c r="I576" s="56"/>
      <c r="J576" s="58"/>
      <c r="K576" s="60">
        <v>42948</v>
      </c>
      <c r="L576" s="61">
        <f t="shared" si="28"/>
        <v>103.32590524974604</v>
      </c>
      <c r="M576" s="61">
        <f t="shared" si="29"/>
        <v>131.2381440559632</v>
      </c>
      <c r="N576" s="61">
        <f t="shared" si="27"/>
        <v>117.28202465285463</v>
      </c>
      <c r="O576" s="61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  <c r="AH576" s="56"/>
      <c r="AI576" s="56"/>
      <c r="AJ576" s="56"/>
      <c r="AK576" s="56"/>
      <c r="AL576" s="56"/>
      <c r="AM576" s="56"/>
      <c r="AN576" s="56"/>
      <c r="AO576" s="56"/>
      <c r="AP576" s="56"/>
      <c r="AQ576" s="56"/>
      <c r="AR576" s="56"/>
      <c r="AS576" s="56"/>
      <c r="AT576" s="56"/>
      <c r="AU576" s="56"/>
      <c r="AV576" s="56"/>
      <c r="AW576" s="56"/>
      <c r="AX576" s="56"/>
      <c r="AY576" s="56"/>
      <c r="AZ576" s="56"/>
      <c r="BA576" s="56"/>
      <c r="BB576" s="56"/>
      <c r="BC576" s="56"/>
      <c r="BD576" s="56"/>
      <c r="BE576" s="56"/>
      <c r="BF576" s="56"/>
    </row>
    <row r="577" spans="1:58">
      <c r="A577" s="56"/>
      <c r="B577" s="56"/>
      <c r="C577" s="56"/>
      <c r="D577" s="56"/>
      <c r="E577" s="56"/>
      <c r="F577" s="56"/>
      <c r="G577" s="56"/>
      <c r="H577" s="56"/>
      <c r="I577" s="56"/>
      <c r="J577" s="58"/>
      <c r="K577" s="60">
        <v>42979</v>
      </c>
      <c r="L577" s="61">
        <f t="shared" si="28"/>
        <v>103.32246042130689</v>
      </c>
      <c r="M577" s="61">
        <f t="shared" si="29"/>
        <v>131.45167215268458</v>
      </c>
      <c r="N577" s="61">
        <f t="shared" si="27"/>
        <v>117.38706628699573</v>
      </c>
      <c r="O577" s="61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  <c r="AH577" s="56"/>
      <c r="AI577" s="56"/>
      <c r="AJ577" s="56"/>
      <c r="AK577" s="56"/>
      <c r="AL577" s="56"/>
      <c r="AM577" s="56"/>
      <c r="AN577" s="56"/>
      <c r="AO577" s="56"/>
      <c r="AP577" s="56"/>
      <c r="AQ577" s="56"/>
      <c r="AR577" s="56"/>
      <c r="AS577" s="56"/>
      <c r="AT577" s="56"/>
      <c r="AU577" s="56"/>
      <c r="AV577" s="56"/>
      <c r="AW577" s="56"/>
      <c r="AX577" s="56"/>
      <c r="AY577" s="56"/>
      <c r="AZ577" s="56"/>
      <c r="BA577" s="56"/>
      <c r="BB577" s="56"/>
      <c r="BC577" s="56"/>
      <c r="BD577" s="56"/>
      <c r="BE577" s="56"/>
      <c r="BF577" s="56"/>
    </row>
    <row r="578" spans="1:58">
      <c r="A578" s="56"/>
      <c r="B578" s="56"/>
      <c r="C578" s="56"/>
      <c r="D578" s="56"/>
      <c r="E578" s="56"/>
      <c r="F578" s="56"/>
      <c r="G578" s="56"/>
      <c r="H578" s="56"/>
      <c r="I578" s="56"/>
      <c r="J578" s="58"/>
      <c r="K578" s="60">
        <v>43009</v>
      </c>
      <c r="L578" s="61">
        <f t="shared" si="28"/>
        <v>103.3190157077164</v>
      </c>
      <c r="M578" s="61">
        <f t="shared" si="29"/>
        <v>131.66554766553574</v>
      </c>
      <c r="N578" s="61">
        <f t="shared" si="27"/>
        <v>117.49228168662607</v>
      </c>
      <c r="O578" s="61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  <c r="AV578" s="56"/>
      <c r="AW578" s="56"/>
      <c r="AX578" s="56"/>
      <c r="AY578" s="56"/>
      <c r="AZ578" s="56"/>
      <c r="BA578" s="56"/>
      <c r="BB578" s="56"/>
      <c r="BC578" s="56"/>
      <c r="BD578" s="56"/>
      <c r="BE578" s="56"/>
      <c r="BF578" s="56"/>
    </row>
    <row r="579" spans="1:58">
      <c r="A579" s="56"/>
      <c r="B579" s="56"/>
      <c r="C579" s="56"/>
      <c r="D579" s="56"/>
      <c r="E579" s="56"/>
      <c r="F579" s="56"/>
      <c r="G579" s="56"/>
      <c r="H579" s="56"/>
      <c r="I579" s="56"/>
      <c r="J579" s="58"/>
      <c r="K579" s="60">
        <v>43040</v>
      </c>
      <c r="L579" s="61">
        <f t="shared" si="28"/>
        <v>103.31557110897076</v>
      </c>
      <c r="M579" s="61">
        <f t="shared" si="29"/>
        <v>131.87977115977236</v>
      </c>
      <c r="N579" s="61">
        <f t="shared" si="27"/>
        <v>117.59767113437155</v>
      </c>
      <c r="O579" s="61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  <c r="AH579" s="56"/>
      <c r="AI579" s="56"/>
      <c r="AJ579" s="56"/>
      <c r="AK579" s="56"/>
      <c r="AL579" s="56"/>
      <c r="AM579" s="56"/>
      <c r="AN579" s="56"/>
      <c r="AO579" s="56"/>
      <c r="AP579" s="56"/>
      <c r="AQ579" s="56"/>
      <c r="AR579" s="56"/>
      <c r="AS579" s="56"/>
      <c r="AT579" s="56"/>
      <c r="AU579" s="56"/>
      <c r="AV579" s="56"/>
      <c r="AW579" s="56"/>
      <c r="AX579" s="56"/>
      <c r="AY579" s="56"/>
      <c r="AZ579" s="56"/>
      <c r="BA579" s="56"/>
      <c r="BB579" s="56"/>
      <c r="BC579" s="56"/>
      <c r="BD579" s="56"/>
      <c r="BE579" s="56"/>
      <c r="BF579" s="56"/>
    </row>
    <row r="580" spans="1:58">
      <c r="A580" s="56"/>
      <c r="B580" s="56"/>
      <c r="C580" s="56"/>
      <c r="D580" s="56"/>
      <c r="E580" s="56"/>
      <c r="F580" s="56"/>
      <c r="G580" s="56"/>
      <c r="H580" s="56"/>
      <c r="I580" s="56"/>
      <c r="J580" s="58"/>
      <c r="K580" s="60">
        <v>43070</v>
      </c>
      <c r="L580" s="61">
        <f t="shared" si="28"/>
        <v>103.31212662506613</v>
      </c>
      <c r="M580" s="61">
        <f t="shared" si="29"/>
        <v>132.09434320156981</v>
      </c>
      <c r="N580" s="61">
        <f t="shared" ref="N580:N643" si="30">AVERAGE(L580:M580)</f>
        <v>117.70323491331797</v>
      </c>
      <c r="O580" s="61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  <c r="AR580" s="56"/>
      <c r="AS580" s="56"/>
      <c r="AT580" s="56"/>
      <c r="AU580" s="56"/>
      <c r="AV580" s="56"/>
      <c r="AW580" s="56"/>
      <c r="AX580" s="56"/>
      <c r="AY580" s="56"/>
      <c r="AZ580" s="56"/>
      <c r="BA580" s="56"/>
      <c r="BB580" s="56"/>
      <c r="BC580" s="56"/>
      <c r="BD580" s="56"/>
      <c r="BE580" s="56"/>
      <c r="BF580" s="56"/>
    </row>
    <row r="581" spans="1:58">
      <c r="A581" s="56"/>
      <c r="B581" s="56"/>
      <c r="C581" s="56"/>
      <c r="D581" s="56"/>
      <c r="E581" s="56"/>
      <c r="F581" s="56"/>
      <c r="G581" s="56"/>
      <c r="H581" s="56"/>
      <c r="I581" s="56"/>
      <c r="J581" s="58"/>
      <c r="K581" s="60">
        <v>43101</v>
      </c>
      <c r="L581" s="61">
        <f t="shared" si="28"/>
        <v>103.30868225599869</v>
      </c>
      <c r="M581" s="61">
        <f t="shared" si="29"/>
        <v>132.30926435802462</v>
      </c>
      <c r="N581" s="61">
        <f t="shared" si="30"/>
        <v>117.80897330701166</v>
      </c>
      <c r="O581" s="61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  <c r="AH581" s="56"/>
      <c r="AI581" s="56"/>
      <c r="AJ581" s="56"/>
      <c r="AK581" s="56"/>
      <c r="AL581" s="56"/>
      <c r="AM581" s="56"/>
      <c r="AN581" s="56"/>
      <c r="AO581" s="56"/>
      <c r="AP581" s="56"/>
      <c r="AQ581" s="56"/>
      <c r="AR581" s="56"/>
      <c r="AS581" s="56"/>
      <c r="AT581" s="56"/>
      <c r="AU581" s="56"/>
      <c r="AV581" s="56"/>
      <c r="AW581" s="56"/>
      <c r="AX581" s="56"/>
      <c r="AY581" s="56"/>
      <c r="AZ581" s="56"/>
      <c r="BA581" s="56"/>
      <c r="BB581" s="56"/>
      <c r="BC581" s="56"/>
      <c r="BD581" s="56"/>
      <c r="BE581" s="56"/>
      <c r="BF581" s="56"/>
    </row>
    <row r="582" spans="1:58">
      <c r="A582" s="56"/>
      <c r="B582" s="56"/>
      <c r="C582" s="56"/>
      <c r="D582" s="56"/>
      <c r="E582" s="56"/>
      <c r="F582" s="56"/>
      <c r="G582" s="56"/>
      <c r="H582" s="56"/>
      <c r="I582" s="56"/>
      <c r="J582" s="58"/>
      <c r="K582" s="60">
        <v>43132</v>
      </c>
      <c r="L582" s="61">
        <f t="shared" si="28"/>
        <v>103.30523800176461</v>
      </c>
      <c r="M582" s="61">
        <f t="shared" si="29"/>
        <v>132.52453519715601</v>
      </c>
      <c r="N582" s="61">
        <f t="shared" si="30"/>
        <v>117.91488659946032</v>
      </c>
      <c r="O582" s="61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  <c r="AV582" s="56"/>
      <c r="AW582" s="56"/>
      <c r="AX582" s="56"/>
      <c r="AY582" s="56"/>
      <c r="AZ582" s="56"/>
      <c r="BA582" s="56"/>
      <c r="BB582" s="56"/>
      <c r="BC582" s="56"/>
      <c r="BD582" s="56"/>
      <c r="BE582" s="56"/>
      <c r="BF582" s="56"/>
    </row>
    <row r="583" spans="1:58">
      <c r="A583" s="56"/>
      <c r="B583" s="56"/>
      <c r="C583" s="56"/>
      <c r="D583" s="56"/>
      <c r="E583" s="56"/>
      <c r="F583" s="56"/>
      <c r="G583" s="56"/>
      <c r="H583" s="56"/>
      <c r="I583" s="56"/>
      <c r="J583" s="58"/>
      <c r="K583" s="60">
        <v>43160</v>
      </c>
      <c r="L583" s="61">
        <f t="shared" si="28"/>
        <v>103.30179386236004</v>
      </c>
      <c r="M583" s="61">
        <f t="shared" si="29"/>
        <v>132.74015628790738</v>
      </c>
      <c r="N583" s="61">
        <f t="shared" si="30"/>
        <v>118.02097507513372</v>
      </c>
      <c r="O583" s="61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6"/>
      <c r="AI583" s="56"/>
      <c r="AJ583" s="56"/>
      <c r="AK583" s="56"/>
      <c r="AL583" s="56"/>
      <c r="AM583" s="56"/>
      <c r="AN583" s="56"/>
      <c r="AO583" s="56"/>
      <c r="AP583" s="56"/>
      <c r="AQ583" s="56"/>
      <c r="AR583" s="56"/>
      <c r="AS583" s="56"/>
      <c r="AT583" s="56"/>
      <c r="AU583" s="56"/>
      <c r="AV583" s="56"/>
      <c r="AW583" s="56"/>
      <c r="AX583" s="56"/>
      <c r="AY583" s="56"/>
      <c r="AZ583" s="56"/>
      <c r="BA583" s="56"/>
      <c r="BB583" s="56"/>
      <c r="BC583" s="56"/>
      <c r="BD583" s="56"/>
      <c r="BE583" s="56"/>
      <c r="BF583" s="56"/>
    </row>
    <row r="584" spans="1:58">
      <c r="A584" s="56"/>
      <c r="B584" s="56"/>
      <c r="C584" s="56"/>
      <c r="D584" s="56"/>
      <c r="E584" s="56"/>
      <c r="F584" s="56"/>
      <c r="G584" s="56"/>
      <c r="H584" s="56"/>
      <c r="I584" s="56"/>
      <c r="J584" s="58"/>
      <c r="K584" s="60">
        <v>43191</v>
      </c>
      <c r="L584" s="61">
        <f t="shared" si="28"/>
        <v>103.29834983778119</v>
      </c>
      <c r="M584" s="61">
        <f t="shared" si="29"/>
        <v>132.95612820014784</v>
      </c>
      <c r="N584" s="61">
        <f t="shared" si="30"/>
        <v>118.12723901896452</v>
      </c>
      <c r="O584" s="61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  <c r="AH584" s="56"/>
      <c r="AI584" s="56"/>
      <c r="AJ584" s="56"/>
      <c r="AK584" s="56"/>
      <c r="AL584" s="56"/>
      <c r="AM584" s="56"/>
      <c r="AN584" s="56"/>
      <c r="AO584" s="56"/>
      <c r="AP584" s="56"/>
      <c r="AQ584" s="56"/>
      <c r="AR584" s="56"/>
      <c r="AS584" s="56"/>
      <c r="AT584" s="56"/>
      <c r="AU584" s="56"/>
      <c r="AV584" s="56"/>
      <c r="AW584" s="56"/>
      <c r="AX584" s="56"/>
      <c r="AY584" s="56"/>
      <c r="AZ584" s="56"/>
      <c r="BA584" s="56"/>
      <c r="BB584" s="56"/>
      <c r="BC584" s="56"/>
      <c r="BD584" s="56"/>
      <c r="BE584" s="56"/>
      <c r="BF584" s="56"/>
    </row>
    <row r="585" spans="1:58">
      <c r="A585" s="56"/>
      <c r="B585" s="56"/>
      <c r="C585" s="56"/>
      <c r="D585" s="56"/>
      <c r="E585" s="56"/>
      <c r="F585" s="56"/>
      <c r="G585" s="56"/>
      <c r="H585" s="56"/>
      <c r="I585" s="56"/>
      <c r="J585" s="58"/>
      <c r="K585" s="60">
        <v>43221</v>
      </c>
      <c r="L585" s="61">
        <f t="shared" si="28"/>
        <v>103.29490592802421</v>
      </c>
      <c r="M585" s="61">
        <f t="shared" si="29"/>
        <v>133.17245150467366</v>
      </c>
      <c r="N585" s="61">
        <f t="shared" si="30"/>
        <v>118.23367871634893</v>
      </c>
      <c r="O585" s="61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6"/>
      <c r="AI585" s="56"/>
      <c r="AJ585" s="56"/>
      <c r="AK585" s="56"/>
      <c r="AL585" s="56"/>
      <c r="AM585" s="56"/>
      <c r="AN585" s="56"/>
      <c r="AO585" s="56"/>
      <c r="AP585" s="56"/>
      <c r="AQ585" s="56"/>
      <c r="AR585" s="56"/>
      <c r="AS585" s="56"/>
      <c r="AT585" s="56"/>
      <c r="AU585" s="56"/>
      <c r="AV585" s="56"/>
      <c r="AW585" s="56"/>
      <c r="AX585" s="56"/>
      <c r="AY585" s="56"/>
      <c r="AZ585" s="56"/>
      <c r="BA585" s="56"/>
      <c r="BB585" s="56"/>
      <c r="BC585" s="56"/>
      <c r="BD585" s="56"/>
      <c r="BE585" s="56"/>
      <c r="BF585" s="56"/>
    </row>
    <row r="586" spans="1:58">
      <c r="A586" s="56"/>
      <c r="B586" s="56"/>
      <c r="C586" s="56"/>
      <c r="D586" s="56"/>
      <c r="E586" s="56"/>
      <c r="F586" s="56"/>
      <c r="G586" s="56"/>
      <c r="H586" s="56"/>
      <c r="I586" s="56"/>
      <c r="J586" s="58"/>
      <c r="K586" s="60">
        <v>43252</v>
      </c>
      <c r="L586" s="61">
        <f t="shared" si="28"/>
        <v>103.29146213308526</v>
      </c>
      <c r="M586" s="61">
        <f t="shared" si="29"/>
        <v>133.38912677320982</v>
      </c>
      <c r="N586" s="61">
        <f t="shared" si="30"/>
        <v>118.34029445314755</v>
      </c>
      <c r="O586" s="61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  <c r="AR586" s="56"/>
      <c r="AS586" s="56"/>
      <c r="AT586" s="56"/>
      <c r="AU586" s="56"/>
      <c r="AV586" s="56"/>
      <c r="AW586" s="56"/>
      <c r="AX586" s="56"/>
      <c r="AY586" s="56"/>
      <c r="AZ586" s="56"/>
      <c r="BA586" s="56"/>
      <c r="BB586" s="56"/>
      <c r="BC586" s="56"/>
      <c r="BD586" s="56"/>
      <c r="BE586" s="56"/>
      <c r="BF586" s="56"/>
    </row>
    <row r="587" spans="1:58">
      <c r="A587" s="56"/>
      <c r="B587" s="56"/>
      <c r="C587" s="56"/>
      <c r="D587" s="56"/>
      <c r="E587" s="56"/>
      <c r="F587" s="56"/>
      <c r="G587" s="56"/>
      <c r="H587" s="56"/>
      <c r="I587" s="56"/>
      <c r="J587" s="58"/>
      <c r="K587" s="60">
        <v>43282</v>
      </c>
      <c r="L587" s="61">
        <f t="shared" si="28"/>
        <v>103.28801845296053</v>
      </c>
      <c r="M587" s="61">
        <f t="shared" si="29"/>
        <v>133.60615457841152</v>
      </c>
      <c r="N587" s="61">
        <f t="shared" si="30"/>
        <v>118.44708651568602</v>
      </c>
      <c r="O587" s="61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  <c r="AH587" s="56"/>
      <c r="AI587" s="56"/>
      <c r="AJ587" s="56"/>
      <c r="AK587" s="56"/>
      <c r="AL587" s="56"/>
      <c r="AM587" s="56"/>
      <c r="AN587" s="56"/>
      <c r="AO587" s="56"/>
      <c r="AP587" s="56"/>
      <c r="AQ587" s="56"/>
      <c r="AR587" s="56"/>
      <c r="AS587" s="56"/>
      <c r="AT587" s="56"/>
      <c r="AU587" s="56"/>
      <c r="AV587" s="56"/>
      <c r="AW587" s="56"/>
      <c r="AX587" s="56"/>
      <c r="AY587" s="56"/>
      <c r="AZ587" s="56"/>
      <c r="BA587" s="56"/>
      <c r="BB587" s="56"/>
      <c r="BC587" s="56"/>
      <c r="BD587" s="56"/>
      <c r="BE587" s="56"/>
      <c r="BF587" s="56"/>
    </row>
    <row r="588" spans="1:58">
      <c r="A588" s="56"/>
      <c r="B588" s="56"/>
      <c r="C588" s="56"/>
      <c r="D588" s="56"/>
      <c r="E588" s="56"/>
      <c r="F588" s="56"/>
      <c r="G588" s="56"/>
      <c r="H588" s="56"/>
      <c r="I588" s="56"/>
      <c r="J588" s="58"/>
      <c r="K588" s="60">
        <v>43313</v>
      </c>
      <c r="L588" s="61">
        <f t="shared" si="28"/>
        <v>103.28457488764619</v>
      </c>
      <c r="M588" s="61">
        <f t="shared" si="29"/>
        <v>133.82353549386568</v>
      </c>
      <c r="N588" s="61">
        <f t="shared" si="30"/>
        <v>118.55405519075593</v>
      </c>
      <c r="O588" s="61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  <c r="AH588" s="56"/>
      <c r="AI588" s="56"/>
      <c r="AJ588" s="56"/>
      <c r="AK588" s="56"/>
      <c r="AL588" s="56"/>
      <c r="AM588" s="56"/>
      <c r="AN588" s="56"/>
      <c r="AO588" s="56"/>
      <c r="AP588" s="56"/>
      <c r="AQ588" s="56"/>
      <c r="AR588" s="56"/>
      <c r="AS588" s="56"/>
      <c r="AT588" s="56"/>
      <c r="AU588" s="56"/>
      <c r="AV588" s="56"/>
      <c r="AW588" s="56"/>
      <c r="AX588" s="56"/>
      <c r="AY588" s="56"/>
      <c r="AZ588" s="56"/>
      <c r="BA588" s="56"/>
      <c r="BB588" s="56"/>
      <c r="BC588" s="56"/>
      <c r="BD588" s="56"/>
      <c r="BE588" s="56"/>
      <c r="BF588" s="56"/>
    </row>
    <row r="589" spans="1:58">
      <c r="A589" s="56"/>
      <c r="B589" s="56"/>
      <c r="C589" s="56"/>
      <c r="D589" s="56"/>
      <c r="E589" s="56"/>
      <c r="F589" s="56"/>
      <c r="G589" s="56"/>
      <c r="H589" s="56"/>
      <c r="I589" s="56"/>
      <c r="J589" s="58"/>
      <c r="K589" s="60">
        <v>43344</v>
      </c>
      <c r="L589" s="61">
        <f t="shared" si="28"/>
        <v>103.28113143713841</v>
      </c>
      <c r="M589" s="61">
        <f t="shared" si="29"/>
        <v>134.04127009409245</v>
      </c>
      <c r="N589" s="61">
        <f t="shared" si="30"/>
        <v>118.66120076561543</v>
      </c>
      <c r="O589" s="61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  <c r="AH589" s="56"/>
      <c r="AI589" s="56"/>
      <c r="AJ589" s="56"/>
      <c r="AK589" s="56"/>
      <c r="AL589" s="56"/>
      <c r="AM589" s="56"/>
      <c r="AN589" s="56"/>
      <c r="AO589" s="56"/>
      <c r="AP589" s="56"/>
      <c r="AQ589" s="56"/>
      <c r="AR589" s="56"/>
      <c r="AS589" s="56"/>
      <c r="AT589" s="56"/>
      <c r="AU589" s="56"/>
      <c r="AV589" s="56"/>
      <c r="AW589" s="56"/>
      <c r="AX589" s="56"/>
      <c r="AY589" s="56"/>
      <c r="AZ589" s="56"/>
      <c r="BA589" s="56"/>
      <c r="BB589" s="56"/>
      <c r="BC589" s="56"/>
      <c r="BD589" s="56"/>
      <c r="BE589" s="56"/>
      <c r="BF589" s="56"/>
    </row>
    <row r="590" spans="1:58">
      <c r="A590" s="56"/>
      <c r="B590" s="56"/>
      <c r="C590" s="56"/>
      <c r="D590" s="56"/>
      <c r="E590" s="56"/>
      <c r="F590" s="56"/>
      <c r="G590" s="56"/>
      <c r="H590" s="56"/>
      <c r="I590" s="56"/>
      <c r="J590" s="58"/>
      <c r="K590" s="60">
        <v>43374</v>
      </c>
      <c r="L590" s="61">
        <f t="shared" si="28"/>
        <v>103.27768810143337</v>
      </c>
      <c r="M590" s="61">
        <f t="shared" si="29"/>
        <v>134.2593589545468</v>
      </c>
      <c r="N590" s="61">
        <f t="shared" si="30"/>
        <v>118.76852352799008</v>
      </c>
      <c r="O590" s="61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  <c r="AH590" s="56"/>
      <c r="AI590" s="56"/>
      <c r="AJ590" s="56"/>
      <c r="AK590" s="56"/>
      <c r="AL590" s="56"/>
      <c r="AM590" s="56"/>
      <c r="AN590" s="56"/>
      <c r="AO590" s="56"/>
      <c r="AP590" s="56"/>
      <c r="AQ590" s="56"/>
      <c r="AR590" s="56"/>
      <c r="AS590" s="56"/>
      <c r="AT590" s="56"/>
      <c r="AU590" s="56"/>
      <c r="AV590" s="56"/>
      <c r="AW590" s="56"/>
      <c r="AX590" s="56"/>
      <c r="AY590" s="56"/>
      <c r="AZ590" s="56"/>
      <c r="BA590" s="56"/>
      <c r="BB590" s="56"/>
      <c r="BC590" s="56"/>
      <c r="BD590" s="56"/>
      <c r="BE590" s="56"/>
      <c r="BF590" s="56"/>
    </row>
    <row r="591" spans="1:58">
      <c r="A591" s="56"/>
      <c r="B591" s="56"/>
      <c r="C591" s="56"/>
      <c r="D591" s="56"/>
      <c r="E591" s="56"/>
      <c r="F591" s="56"/>
      <c r="G591" s="56"/>
      <c r="H591" s="56"/>
      <c r="I591" s="56"/>
      <c r="J591" s="58"/>
      <c r="K591" s="60">
        <v>43405</v>
      </c>
      <c r="L591" s="61">
        <f t="shared" si="28"/>
        <v>103.27424488052722</v>
      </c>
      <c r="M591" s="61">
        <f t="shared" si="29"/>
        <v>134.4778026516199</v>
      </c>
      <c r="N591" s="61">
        <f t="shared" si="30"/>
        <v>118.87602376607356</v>
      </c>
      <c r="O591" s="61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  <c r="AH591" s="56"/>
      <c r="AI591" s="56"/>
      <c r="AJ591" s="56"/>
      <c r="AK591" s="56"/>
      <c r="AL591" s="56"/>
      <c r="AM591" s="56"/>
      <c r="AN591" s="56"/>
      <c r="AO591" s="56"/>
      <c r="AP591" s="56"/>
      <c r="AQ591" s="56"/>
      <c r="AR591" s="56"/>
      <c r="AS591" s="56"/>
      <c r="AT591" s="56"/>
      <c r="AU591" s="56"/>
      <c r="AV591" s="56"/>
      <c r="AW591" s="56"/>
      <c r="AX591" s="56"/>
      <c r="AY591" s="56"/>
      <c r="AZ591" s="56"/>
      <c r="BA591" s="56"/>
      <c r="BB591" s="56"/>
      <c r="BC591" s="56"/>
      <c r="BD591" s="56"/>
      <c r="BE591" s="56"/>
      <c r="BF591" s="56"/>
    </row>
    <row r="592" spans="1:58">
      <c r="A592" s="56"/>
      <c r="B592" s="56"/>
      <c r="C592" s="56"/>
      <c r="D592" s="56"/>
      <c r="E592" s="56"/>
      <c r="F592" s="56"/>
      <c r="G592" s="56"/>
      <c r="H592" s="56"/>
      <c r="I592" s="56"/>
      <c r="J592" s="58"/>
      <c r="K592" s="60">
        <v>43435</v>
      </c>
      <c r="L592" s="61">
        <f t="shared" si="28"/>
        <v>103.27080177441616</v>
      </c>
      <c r="M592" s="61">
        <f t="shared" si="29"/>
        <v>134.69660176264077</v>
      </c>
      <c r="N592" s="61">
        <f t="shared" si="30"/>
        <v>118.98370176852846</v>
      </c>
      <c r="O592" s="61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  <c r="AH592" s="56"/>
      <c r="AI592" s="56"/>
      <c r="AJ592" s="56"/>
      <c r="AK592" s="56"/>
      <c r="AL592" s="56"/>
      <c r="AM592" s="56"/>
      <c r="AN592" s="56"/>
      <c r="AO592" s="56"/>
      <c r="AP592" s="56"/>
      <c r="AQ592" s="56"/>
      <c r="AR592" s="56"/>
      <c r="AS592" s="56"/>
      <c r="AT592" s="56"/>
      <c r="AU592" s="56"/>
      <c r="AV592" s="56"/>
      <c r="AW592" s="56"/>
      <c r="AX592" s="56"/>
      <c r="AY592" s="56"/>
      <c r="AZ592" s="56"/>
      <c r="BA592" s="56"/>
      <c r="BB592" s="56"/>
      <c r="BC592" s="56"/>
      <c r="BD592" s="56"/>
      <c r="BE592" s="56"/>
      <c r="BF592" s="56"/>
    </row>
    <row r="593" spans="1:58">
      <c r="A593" s="56"/>
      <c r="B593" s="56"/>
      <c r="C593" s="56"/>
      <c r="D593" s="56"/>
      <c r="E593" s="56"/>
      <c r="F593" s="56"/>
      <c r="G593" s="56"/>
      <c r="H593" s="56"/>
      <c r="I593" s="56"/>
      <c r="J593" s="58"/>
      <c r="K593" s="60">
        <v>43466</v>
      </c>
      <c r="L593" s="61">
        <f t="shared" si="28"/>
        <v>103.26735878309634</v>
      </c>
      <c r="M593" s="61">
        <f t="shared" si="29"/>
        <v>134.91575686587774</v>
      </c>
      <c r="N593" s="61">
        <f t="shared" si="30"/>
        <v>119.09155782448704</v>
      </c>
      <c r="O593" s="61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6"/>
      <c r="AI593" s="56"/>
      <c r="AJ593" s="56"/>
      <c r="AK593" s="56"/>
      <c r="AL593" s="56"/>
      <c r="AM593" s="56"/>
      <c r="AN593" s="56"/>
      <c r="AO593" s="56"/>
      <c r="AP593" s="56"/>
      <c r="AQ593" s="56"/>
      <c r="AR593" s="56"/>
      <c r="AS593" s="56"/>
      <c r="AT593" s="56"/>
      <c r="AU593" s="56"/>
      <c r="AV593" s="56"/>
      <c r="AW593" s="56"/>
      <c r="AX593" s="56"/>
      <c r="AY593" s="56"/>
      <c r="AZ593" s="56"/>
      <c r="BA593" s="56"/>
      <c r="BB593" s="56"/>
      <c r="BC593" s="56"/>
      <c r="BD593" s="56"/>
      <c r="BE593" s="56"/>
      <c r="BF593" s="56"/>
    </row>
    <row r="594" spans="1:58">
      <c r="A594" s="56"/>
      <c r="B594" s="56"/>
      <c r="C594" s="56"/>
      <c r="D594" s="56"/>
      <c r="E594" s="56"/>
      <c r="F594" s="56"/>
      <c r="G594" s="56"/>
      <c r="H594" s="56"/>
      <c r="I594" s="56"/>
      <c r="J594" s="58"/>
      <c r="K594" s="60">
        <v>43497</v>
      </c>
      <c r="L594" s="61">
        <f t="shared" si="28"/>
        <v>103.26391590656395</v>
      </c>
      <c r="M594" s="61">
        <f t="shared" si="29"/>
        <v>135.13526854054001</v>
      </c>
      <c r="N594" s="61">
        <f t="shared" si="30"/>
        <v>119.19959222355197</v>
      </c>
      <c r="O594" s="61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  <c r="AH594" s="56"/>
      <c r="AI594" s="56"/>
      <c r="AJ594" s="56"/>
      <c r="AK594" s="56"/>
      <c r="AL594" s="56"/>
      <c r="AM594" s="56"/>
      <c r="AN594" s="56"/>
      <c r="AO594" s="56"/>
      <c r="AP594" s="56"/>
      <c r="AQ594" s="56"/>
      <c r="AR594" s="56"/>
      <c r="AS594" s="56"/>
      <c r="AT594" s="56"/>
      <c r="AU594" s="56"/>
      <c r="AV594" s="56"/>
      <c r="AW594" s="56"/>
      <c r="AX594" s="56"/>
      <c r="AY594" s="56"/>
      <c r="AZ594" s="56"/>
      <c r="BA594" s="56"/>
      <c r="BB594" s="56"/>
      <c r="BC594" s="56"/>
      <c r="BD594" s="56"/>
      <c r="BE594" s="56"/>
      <c r="BF594" s="56"/>
    </row>
    <row r="595" spans="1:58">
      <c r="A595" s="56"/>
      <c r="B595" s="56"/>
      <c r="C595" s="56"/>
      <c r="D595" s="56"/>
      <c r="E595" s="56"/>
      <c r="F595" s="56"/>
      <c r="G595" s="56"/>
      <c r="H595" s="56"/>
      <c r="I595" s="56"/>
      <c r="J595" s="58"/>
      <c r="K595" s="60">
        <v>43525</v>
      </c>
      <c r="L595" s="61">
        <f t="shared" si="28"/>
        <v>103.26047314481515</v>
      </c>
      <c r="M595" s="61">
        <f t="shared" si="29"/>
        <v>135.35513736677919</v>
      </c>
      <c r="N595" s="61">
        <f t="shared" si="30"/>
        <v>119.30780525579718</v>
      </c>
      <c r="O595" s="61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  <c r="AH595" s="56"/>
      <c r="AI595" s="56"/>
      <c r="AJ595" s="56"/>
      <c r="AK595" s="56"/>
      <c r="AL595" s="56"/>
      <c r="AM595" s="56"/>
      <c r="AN595" s="56"/>
      <c r="AO595" s="56"/>
      <c r="AP595" s="56"/>
      <c r="AQ595" s="56"/>
      <c r="AR595" s="56"/>
      <c r="AS595" s="56"/>
      <c r="AT595" s="56"/>
      <c r="AU595" s="56"/>
      <c r="AV595" s="56"/>
      <c r="AW595" s="56"/>
      <c r="AX595" s="56"/>
      <c r="AY595" s="56"/>
      <c r="AZ595" s="56"/>
      <c r="BA595" s="56"/>
      <c r="BB595" s="56"/>
      <c r="BC595" s="56"/>
      <c r="BD595" s="56"/>
      <c r="BE595" s="56"/>
      <c r="BF595" s="56"/>
    </row>
    <row r="596" spans="1:58">
      <c r="A596" s="56"/>
      <c r="B596" s="56"/>
      <c r="C596" s="56"/>
      <c r="D596" s="56"/>
      <c r="E596" s="56"/>
      <c r="F596" s="56"/>
      <c r="G596" s="56"/>
      <c r="H596" s="56"/>
      <c r="I596" s="56"/>
      <c r="J596" s="58"/>
      <c r="K596" s="60">
        <v>43556</v>
      </c>
      <c r="L596" s="61">
        <f t="shared" si="28"/>
        <v>103.25703049784613</v>
      </c>
      <c r="M596" s="61">
        <f t="shared" si="29"/>
        <v>135.57536392569077</v>
      </c>
      <c r="N596" s="61">
        <f t="shared" si="30"/>
        <v>119.41619721176845</v>
      </c>
      <c r="O596" s="61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  <c r="AH596" s="56"/>
      <c r="AI596" s="56"/>
      <c r="AJ596" s="56"/>
      <c r="AK596" s="56"/>
      <c r="AL596" s="56"/>
      <c r="AM596" s="56"/>
      <c r="AN596" s="56"/>
      <c r="AO596" s="56"/>
      <c r="AP596" s="56"/>
      <c r="AQ596" s="56"/>
      <c r="AR596" s="56"/>
      <c r="AS596" s="56"/>
      <c r="AT596" s="56"/>
      <c r="AU596" s="56"/>
      <c r="AV596" s="56"/>
      <c r="AW596" s="56"/>
      <c r="AX596" s="56"/>
      <c r="AY596" s="56"/>
      <c r="AZ596" s="56"/>
      <c r="BA596" s="56"/>
      <c r="BB596" s="56"/>
      <c r="BC596" s="56"/>
      <c r="BD596" s="56"/>
      <c r="BE596" s="56"/>
      <c r="BF596" s="56"/>
    </row>
    <row r="597" spans="1:58">
      <c r="A597" s="56"/>
      <c r="B597" s="56"/>
      <c r="C597" s="56"/>
      <c r="D597" s="56"/>
      <c r="E597" s="56"/>
      <c r="F597" s="56"/>
      <c r="G597" s="56"/>
      <c r="H597" s="56"/>
      <c r="I597" s="56"/>
      <c r="J597" s="58"/>
      <c r="K597" s="60">
        <v>43586</v>
      </c>
      <c r="L597" s="61">
        <f t="shared" si="28"/>
        <v>103.25358796565305</v>
      </c>
      <c r="M597" s="61">
        <f t="shared" si="29"/>
        <v>135.79594879931574</v>
      </c>
      <c r="N597" s="61">
        <f t="shared" si="30"/>
        <v>119.5247683824844</v>
      </c>
      <c r="O597" s="61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  <c r="AH597" s="56"/>
      <c r="AI597" s="56"/>
      <c r="AJ597" s="56"/>
      <c r="AK597" s="56"/>
      <c r="AL597" s="56"/>
      <c r="AM597" s="56"/>
      <c r="AN597" s="56"/>
      <c r="AO597" s="56"/>
      <c r="AP597" s="56"/>
      <c r="AQ597" s="56"/>
      <c r="AR597" s="56"/>
      <c r="AS597" s="56"/>
      <c r="AT597" s="56"/>
      <c r="AU597" s="56"/>
      <c r="AV597" s="56"/>
      <c r="AW597" s="56"/>
      <c r="AX597" s="56"/>
      <c r="AY597" s="56"/>
      <c r="AZ597" s="56"/>
      <c r="BA597" s="56"/>
      <c r="BB597" s="56"/>
      <c r="BC597" s="56"/>
      <c r="BD597" s="56"/>
      <c r="BE597" s="56"/>
      <c r="BF597" s="56"/>
    </row>
    <row r="598" spans="1:58">
      <c r="A598" s="56"/>
      <c r="B598" s="56"/>
      <c r="C598" s="56"/>
      <c r="D598" s="56"/>
      <c r="E598" s="56"/>
      <c r="F598" s="56"/>
      <c r="G598" s="56"/>
      <c r="H598" s="56"/>
      <c r="I598" s="56"/>
      <c r="J598" s="58"/>
      <c r="K598" s="60">
        <v>43617</v>
      </c>
      <c r="L598" s="61">
        <f t="shared" si="28"/>
        <v>103.25014554823208</v>
      </c>
      <c r="M598" s="61">
        <f t="shared" si="29"/>
        <v>136.01689257064206</v>
      </c>
      <c r="N598" s="61">
        <f t="shared" si="30"/>
        <v>119.63351905943708</v>
      </c>
      <c r="O598" s="61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  <c r="AH598" s="56"/>
      <c r="AI598" s="56"/>
      <c r="AJ598" s="56"/>
      <c r="AK598" s="56"/>
      <c r="AL598" s="56"/>
      <c r="AM598" s="56"/>
      <c r="AN598" s="56"/>
      <c r="AO598" s="56"/>
      <c r="AP598" s="56"/>
      <c r="AQ598" s="56"/>
      <c r="AR598" s="56"/>
      <c r="AS598" s="56"/>
      <c r="AT598" s="56"/>
      <c r="AU598" s="56"/>
      <c r="AV598" s="56"/>
      <c r="AW598" s="56"/>
      <c r="AX598" s="56"/>
      <c r="AY598" s="56"/>
      <c r="AZ598" s="56"/>
      <c r="BA598" s="56"/>
      <c r="BB598" s="56"/>
      <c r="BC598" s="56"/>
      <c r="BD598" s="56"/>
      <c r="BE598" s="56"/>
      <c r="BF598" s="56"/>
    </row>
    <row r="599" spans="1:58">
      <c r="A599" s="56"/>
      <c r="B599" s="56"/>
      <c r="C599" s="56"/>
      <c r="D599" s="56"/>
      <c r="E599" s="56"/>
      <c r="F599" s="56"/>
      <c r="G599" s="56"/>
      <c r="H599" s="56"/>
      <c r="I599" s="56"/>
      <c r="J599" s="58"/>
      <c r="K599" s="60">
        <v>43647</v>
      </c>
      <c r="L599" s="61">
        <f t="shared" si="28"/>
        <v>103.24670324557941</v>
      </c>
      <c r="M599" s="61">
        <f t="shared" si="29"/>
        <v>136.23819582360622</v>
      </c>
      <c r="N599" s="61">
        <f t="shared" si="30"/>
        <v>119.74244953459282</v>
      </c>
      <c r="O599" s="61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6"/>
      <c r="AI599" s="56"/>
      <c r="AJ599" s="56"/>
      <c r="AK599" s="56"/>
      <c r="AL599" s="56"/>
      <c r="AM599" s="56"/>
      <c r="AN599" s="56"/>
      <c r="AO599" s="56"/>
      <c r="AP599" s="56"/>
      <c r="AQ599" s="56"/>
      <c r="AR599" s="56"/>
      <c r="AS599" s="56"/>
      <c r="AT599" s="56"/>
      <c r="AU599" s="56"/>
      <c r="AV599" s="56"/>
      <c r="AW599" s="56"/>
      <c r="AX599" s="56"/>
      <c r="AY599" s="56"/>
      <c r="AZ599" s="56"/>
      <c r="BA599" s="56"/>
      <c r="BB599" s="56"/>
      <c r="BC599" s="56"/>
      <c r="BD599" s="56"/>
      <c r="BE599" s="56"/>
      <c r="BF599" s="56"/>
    </row>
    <row r="600" spans="1:58">
      <c r="A600" s="56"/>
      <c r="B600" s="56"/>
      <c r="C600" s="56"/>
      <c r="D600" s="56"/>
      <c r="E600" s="56"/>
      <c r="F600" s="56"/>
      <c r="G600" s="56"/>
      <c r="H600" s="56"/>
      <c r="I600" s="56"/>
      <c r="J600" s="58"/>
      <c r="K600" s="60">
        <v>43678</v>
      </c>
      <c r="L600" s="61">
        <f t="shared" si="28"/>
        <v>103.2432610576912</v>
      </c>
      <c r="M600" s="61">
        <f t="shared" si="29"/>
        <v>136.45985914309483</v>
      </c>
      <c r="N600" s="61">
        <f t="shared" si="30"/>
        <v>119.85156010039302</v>
      </c>
      <c r="O600" s="61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  <c r="AH600" s="56"/>
      <c r="AI600" s="56"/>
      <c r="AJ600" s="56"/>
      <c r="AK600" s="56"/>
      <c r="AL600" s="56"/>
      <c r="AM600" s="56"/>
      <c r="AN600" s="56"/>
      <c r="AO600" s="56"/>
      <c r="AP600" s="56"/>
      <c r="AQ600" s="56"/>
      <c r="AR600" s="56"/>
      <c r="AS600" s="56"/>
      <c r="AT600" s="56"/>
      <c r="AU600" s="56"/>
      <c r="AV600" s="56"/>
      <c r="AW600" s="56"/>
      <c r="AX600" s="56"/>
      <c r="AY600" s="56"/>
      <c r="AZ600" s="56"/>
      <c r="BA600" s="56"/>
      <c r="BB600" s="56"/>
      <c r="BC600" s="56"/>
      <c r="BD600" s="56"/>
      <c r="BE600" s="56"/>
      <c r="BF600" s="56"/>
    </row>
    <row r="601" spans="1:58">
      <c r="A601" s="56"/>
      <c r="B601" s="56"/>
      <c r="C601" s="56"/>
      <c r="D601" s="56"/>
      <c r="E601" s="56"/>
      <c r="F601" s="56"/>
      <c r="G601" s="56"/>
      <c r="H601" s="56"/>
      <c r="I601" s="56"/>
      <c r="J601" s="58"/>
      <c r="K601" s="60">
        <v>43709</v>
      </c>
      <c r="L601" s="61">
        <f t="shared" si="28"/>
        <v>103.23981898456363</v>
      </c>
      <c r="M601" s="61">
        <f t="shared" si="29"/>
        <v>136.68188311494609</v>
      </c>
      <c r="N601" s="61">
        <f t="shared" si="30"/>
        <v>119.96085104975487</v>
      </c>
      <c r="O601" s="61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  <c r="AH601" s="56"/>
      <c r="AI601" s="56"/>
      <c r="AJ601" s="56"/>
      <c r="AK601" s="56"/>
      <c r="AL601" s="56"/>
      <c r="AM601" s="56"/>
      <c r="AN601" s="56"/>
      <c r="AO601" s="56"/>
      <c r="AP601" s="56"/>
      <c r="AQ601" s="56"/>
      <c r="AR601" s="56"/>
      <c r="AS601" s="56"/>
      <c r="AT601" s="56"/>
      <c r="AU601" s="56"/>
      <c r="AV601" s="56"/>
      <c r="AW601" s="56"/>
      <c r="AX601" s="56"/>
      <c r="AY601" s="56"/>
      <c r="AZ601" s="56"/>
      <c r="BA601" s="56"/>
      <c r="BB601" s="56"/>
      <c r="BC601" s="56"/>
      <c r="BD601" s="56"/>
      <c r="BE601" s="56"/>
      <c r="BF601" s="56"/>
    </row>
    <row r="602" spans="1:58">
      <c r="A602" s="56"/>
      <c r="B602" s="56"/>
      <c r="C602" s="56"/>
      <c r="D602" s="56"/>
      <c r="E602" s="56"/>
      <c r="F602" s="56"/>
      <c r="G602" s="56"/>
      <c r="H602" s="56"/>
      <c r="I602" s="56"/>
      <c r="J602" s="58"/>
      <c r="K602" s="60">
        <v>43739</v>
      </c>
      <c r="L602" s="61">
        <f t="shared" si="28"/>
        <v>103.23637702619286</v>
      </c>
      <c r="M602" s="61">
        <f t="shared" si="29"/>
        <v>136.90426832595136</v>
      </c>
      <c r="N602" s="61">
        <f t="shared" si="30"/>
        <v>120.07032267607211</v>
      </c>
      <c r="O602" s="61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6"/>
      <c r="AI602" s="56"/>
      <c r="AJ602" s="56"/>
      <c r="AK602" s="56"/>
      <c r="AL602" s="56"/>
      <c r="AM602" s="56"/>
      <c r="AN602" s="56"/>
      <c r="AO602" s="56"/>
      <c r="AP602" s="56"/>
      <c r="AQ602" s="56"/>
      <c r="AR602" s="56"/>
      <c r="AS602" s="56"/>
      <c r="AT602" s="56"/>
      <c r="AU602" s="56"/>
      <c r="AV602" s="56"/>
      <c r="AW602" s="56"/>
      <c r="AX602" s="56"/>
      <c r="AY602" s="56"/>
      <c r="AZ602" s="56"/>
      <c r="BA602" s="56"/>
      <c r="BB602" s="56"/>
      <c r="BC602" s="56"/>
      <c r="BD602" s="56"/>
      <c r="BE602" s="56"/>
      <c r="BF602" s="56"/>
    </row>
    <row r="603" spans="1:58">
      <c r="A603" s="56"/>
      <c r="B603" s="56"/>
      <c r="C603" s="56"/>
      <c r="D603" s="56"/>
      <c r="E603" s="56"/>
      <c r="F603" s="56"/>
      <c r="G603" s="56"/>
      <c r="H603" s="56"/>
      <c r="I603" s="56"/>
      <c r="J603" s="58"/>
      <c r="K603" s="60">
        <v>43770</v>
      </c>
      <c r="L603" s="61">
        <f t="shared" si="28"/>
        <v>103.23293518257508</v>
      </c>
      <c r="M603" s="61">
        <f t="shared" si="29"/>
        <v>137.1270153638568</v>
      </c>
      <c r="N603" s="61">
        <f t="shared" si="30"/>
        <v>120.17997527321594</v>
      </c>
      <c r="O603" s="61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  <c r="AH603" s="56"/>
      <c r="AI603" s="56"/>
      <c r="AJ603" s="56"/>
      <c r="AK603" s="56"/>
      <c r="AL603" s="56"/>
      <c r="AM603" s="56"/>
      <c r="AN603" s="56"/>
      <c r="AO603" s="56"/>
      <c r="AP603" s="56"/>
      <c r="AQ603" s="56"/>
      <c r="AR603" s="56"/>
      <c r="AS603" s="56"/>
      <c r="AT603" s="56"/>
      <c r="AU603" s="56"/>
      <c r="AV603" s="56"/>
      <c r="AW603" s="56"/>
      <c r="AX603" s="56"/>
      <c r="AY603" s="56"/>
      <c r="AZ603" s="56"/>
      <c r="BA603" s="56"/>
      <c r="BB603" s="56"/>
      <c r="BC603" s="56"/>
      <c r="BD603" s="56"/>
      <c r="BE603" s="56"/>
      <c r="BF603" s="56"/>
    </row>
    <row r="604" spans="1:58">
      <c r="A604" s="56"/>
      <c r="B604" s="56"/>
      <c r="C604" s="56"/>
      <c r="D604" s="56"/>
      <c r="E604" s="56"/>
      <c r="F604" s="56"/>
      <c r="G604" s="56"/>
      <c r="H604" s="56"/>
      <c r="I604" s="56"/>
      <c r="J604" s="58"/>
      <c r="K604" s="60">
        <v>43800</v>
      </c>
      <c r="L604" s="61">
        <f t="shared" si="28"/>
        <v>103.22949345370645</v>
      </c>
      <c r="M604" s="61">
        <f t="shared" si="29"/>
        <v>137.35012481736479</v>
      </c>
      <c r="N604" s="61">
        <f t="shared" si="30"/>
        <v>120.28980913553562</v>
      </c>
      <c r="O604" s="61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6"/>
      <c r="AI604" s="56"/>
      <c r="AJ604" s="56"/>
      <c r="AK604" s="56"/>
      <c r="AL604" s="56"/>
      <c r="AM604" s="56"/>
      <c r="AN604" s="56"/>
      <c r="AO604" s="56"/>
      <c r="AP604" s="56"/>
      <c r="AQ604" s="56"/>
      <c r="AR604" s="56"/>
      <c r="AS604" s="56"/>
      <c r="AT604" s="56"/>
      <c r="AU604" s="56"/>
      <c r="AV604" s="56"/>
      <c r="AW604" s="56"/>
      <c r="AX604" s="56"/>
      <c r="AY604" s="56"/>
      <c r="AZ604" s="56"/>
      <c r="BA604" s="56"/>
      <c r="BB604" s="56"/>
      <c r="BC604" s="56"/>
      <c r="BD604" s="56"/>
      <c r="BE604" s="56"/>
      <c r="BF604" s="56"/>
    </row>
    <row r="605" spans="1:58">
      <c r="A605" s="56"/>
      <c r="B605" s="56"/>
      <c r="C605" s="56"/>
      <c r="D605" s="56"/>
      <c r="E605" s="56"/>
      <c r="F605" s="56"/>
      <c r="G605" s="56"/>
      <c r="H605" s="56"/>
      <c r="I605" s="56"/>
      <c r="J605" s="58"/>
      <c r="K605" s="60">
        <v>43831</v>
      </c>
      <c r="L605" s="61">
        <f t="shared" si="28"/>
        <v>103.22605183958316</v>
      </c>
      <c r="M605" s="61">
        <f t="shared" si="29"/>
        <v>137.57359727613553</v>
      </c>
      <c r="N605" s="61">
        <f t="shared" si="30"/>
        <v>120.39982455785935</v>
      </c>
      <c r="O605" s="61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  <c r="AH605" s="56"/>
      <c r="AI605" s="56"/>
      <c r="AJ605" s="56"/>
      <c r="AK605" s="56"/>
      <c r="AL605" s="56"/>
      <c r="AM605" s="56"/>
      <c r="AN605" s="56"/>
      <c r="AO605" s="56"/>
      <c r="AP605" s="56"/>
      <c r="AQ605" s="56"/>
      <c r="AR605" s="56"/>
      <c r="AS605" s="56"/>
      <c r="AT605" s="56"/>
      <c r="AU605" s="56"/>
      <c r="AV605" s="56"/>
      <c r="AW605" s="56"/>
      <c r="AX605" s="56"/>
      <c r="AY605" s="56"/>
      <c r="AZ605" s="56"/>
      <c r="BA605" s="56"/>
      <c r="BB605" s="56"/>
      <c r="BC605" s="56"/>
      <c r="BD605" s="56"/>
      <c r="BE605" s="56"/>
      <c r="BF605" s="56"/>
    </row>
    <row r="606" spans="1:58">
      <c r="A606" s="56"/>
      <c r="B606" s="56"/>
      <c r="C606" s="56"/>
      <c r="D606" s="56"/>
      <c r="E606" s="56"/>
      <c r="F606" s="56"/>
      <c r="G606" s="56"/>
      <c r="H606" s="56"/>
      <c r="I606" s="56"/>
      <c r="J606" s="58"/>
      <c r="K606" s="60">
        <v>43862</v>
      </c>
      <c r="L606" s="61">
        <f t="shared" si="28"/>
        <v>103.22261034020138</v>
      </c>
      <c r="M606" s="61">
        <f t="shared" si="29"/>
        <v>137.79743333078866</v>
      </c>
      <c r="N606" s="61">
        <f t="shared" si="30"/>
        <v>120.51002183549502</v>
      </c>
      <c r="O606" s="61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  <c r="AH606" s="56"/>
      <c r="AI606" s="56"/>
      <c r="AJ606" s="56"/>
      <c r="AK606" s="56"/>
      <c r="AL606" s="56"/>
      <c r="AM606" s="56"/>
      <c r="AN606" s="56"/>
      <c r="AO606" s="56"/>
      <c r="AP606" s="56"/>
      <c r="AQ606" s="56"/>
      <c r="AR606" s="56"/>
      <c r="AS606" s="56"/>
      <c r="AT606" s="56"/>
      <c r="AU606" s="56"/>
      <c r="AV606" s="56"/>
      <c r="AW606" s="56"/>
      <c r="AX606" s="56"/>
      <c r="AY606" s="56"/>
      <c r="AZ606" s="56"/>
      <c r="BA606" s="56"/>
      <c r="BB606" s="56"/>
      <c r="BC606" s="56"/>
      <c r="BD606" s="56"/>
      <c r="BE606" s="56"/>
      <c r="BF606" s="56"/>
    </row>
    <row r="607" spans="1:58">
      <c r="A607" s="56"/>
      <c r="B607" s="56"/>
      <c r="C607" s="56"/>
      <c r="D607" s="56"/>
      <c r="E607" s="56"/>
      <c r="F607" s="56"/>
      <c r="G607" s="56"/>
      <c r="H607" s="56"/>
      <c r="I607" s="56"/>
      <c r="J607" s="58"/>
      <c r="K607" s="60">
        <v>43891</v>
      </c>
      <c r="L607" s="61">
        <f t="shared" si="28"/>
        <v>103.21916895555729</v>
      </c>
      <c r="M607" s="61">
        <f t="shared" si="29"/>
        <v>138.02163357290476</v>
      </c>
      <c r="N607" s="61">
        <f t="shared" si="30"/>
        <v>120.62040126423102</v>
      </c>
      <c r="O607" s="61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  <c r="AK607" s="56"/>
      <c r="AL607" s="56"/>
      <c r="AM607" s="56"/>
      <c r="AN607" s="56"/>
      <c r="AO607" s="56"/>
      <c r="AP607" s="56"/>
      <c r="AQ607" s="56"/>
      <c r="AR607" s="56"/>
      <c r="AS607" s="56"/>
      <c r="AT607" s="56"/>
      <c r="AU607" s="56"/>
      <c r="AV607" s="56"/>
      <c r="AW607" s="56"/>
      <c r="AX607" s="56"/>
      <c r="AY607" s="56"/>
      <c r="AZ607" s="56"/>
      <c r="BA607" s="56"/>
      <c r="BB607" s="56"/>
      <c r="BC607" s="56"/>
      <c r="BD607" s="56"/>
      <c r="BE607" s="56"/>
      <c r="BF607" s="56"/>
    </row>
    <row r="608" spans="1:58">
      <c r="A608" s="56"/>
      <c r="B608" s="56"/>
      <c r="C608" s="56"/>
      <c r="D608" s="56"/>
      <c r="E608" s="56"/>
      <c r="F608" s="56"/>
      <c r="G608" s="56"/>
      <c r="H608" s="56"/>
      <c r="I608" s="56"/>
      <c r="J608" s="58"/>
      <c r="K608" s="60">
        <v>43922</v>
      </c>
      <c r="L608" s="61">
        <f t="shared" si="28"/>
        <v>103.21572768564705</v>
      </c>
      <c r="M608" s="61">
        <f t="shared" si="29"/>
        <v>138.2461985950269</v>
      </c>
      <c r="N608" s="61">
        <f t="shared" si="30"/>
        <v>120.73096314033697</v>
      </c>
      <c r="O608" s="61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6"/>
      <c r="AI608" s="56"/>
      <c r="AJ608" s="56"/>
      <c r="AK608" s="56"/>
      <c r="AL608" s="56"/>
      <c r="AM608" s="56"/>
      <c r="AN608" s="56"/>
      <c r="AO608" s="56"/>
      <c r="AP608" s="56"/>
      <c r="AQ608" s="56"/>
      <c r="AR608" s="56"/>
      <c r="AS608" s="56"/>
      <c r="AT608" s="56"/>
      <c r="AU608" s="56"/>
      <c r="AV608" s="56"/>
      <c r="AW608" s="56"/>
      <c r="AX608" s="56"/>
      <c r="AY608" s="56"/>
      <c r="AZ608" s="56"/>
      <c r="BA608" s="56"/>
      <c r="BB608" s="56"/>
      <c r="BC608" s="56"/>
      <c r="BD608" s="56"/>
      <c r="BE608" s="56"/>
      <c r="BF608" s="56"/>
    </row>
    <row r="609" spans="1:58">
      <c r="A609" s="56"/>
      <c r="B609" s="56"/>
      <c r="C609" s="56"/>
      <c r="D609" s="56"/>
      <c r="E609" s="56"/>
      <c r="F609" s="56"/>
      <c r="G609" s="56"/>
      <c r="H609" s="56"/>
      <c r="I609" s="56"/>
      <c r="J609" s="58"/>
      <c r="K609" s="60">
        <v>43952</v>
      </c>
      <c r="L609" s="61">
        <f t="shared" si="28"/>
        <v>103.21228653046684</v>
      </c>
      <c r="M609" s="61">
        <f t="shared" si="29"/>
        <v>138.47112899066227</v>
      </c>
      <c r="N609" s="61">
        <f t="shared" si="30"/>
        <v>120.84170776056456</v>
      </c>
      <c r="O609" s="61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  <c r="AH609" s="56"/>
      <c r="AI609" s="56"/>
      <c r="AJ609" s="56"/>
      <c r="AK609" s="56"/>
      <c r="AL609" s="56"/>
      <c r="AM609" s="56"/>
      <c r="AN609" s="56"/>
      <c r="AO609" s="56"/>
      <c r="AP609" s="56"/>
      <c r="AQ609" s="56"/>
      <c r="AR609" s="56"/>
      <c r="AS609" s="56"/>
      <c r="AT609" s="56"/>
      <c r="AU609" s="56"/>
      <c r="AV609" s="56"/>
      <c r="AW609" s="56"/>
      <c r="AX609" s="56"/>
      <c r="AY609" s="56"/>
      <c r="AZ609" s="56"/>
      <c r="BA609" s="56"/>
      <c r="BB609" s="56"/>
      <c r="BC609" s="56"/>
      <c r="BD609" s="56"/>
      <c r="BE609" s="56"/>
      <c r="BF609" s="56"/>
    </row>
    <row r="610" spans="1:58">
      <c r="A610" s="56"/>
      <c r="B610" s="56"/>
      <c r="C610" s="56"/>
      <c r="D610" s="56"/>
      <c r="E610" s="56"/>
      <c r="F610" s="56"/>
      <c r="G610" s="56"/>
      <c r="H610" s="56"/>
      <c r="I610" s="56"/>
      <c r="J610" s="58"/>
      <c r="K610" s="60">
        <v>43983</v>
      </c>
      <c r="L610" s="61">
        <f t="shared" si="28"/>
        <v>103.20884549001285</v>
      </c>
      <c r="M610" s="61">
        <f t="shared" si="29"/>
        <v>138.69642535428372</v>
      </c>
      <c r="N610" s="61">
        <f t="shared" si="30"/>
        <v>120.95263542214829</v>
      </c>
      <c r="O610" s="61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/>
      <c r="AI610" s="56"/>
      <c r="AJ610" s="56"/>
      <c r="AK610" s="56"/>
      <c r="AL610" s="56"/>
      <c r="AM610" s="56"/>
      <c r="AN610" s="56"/>
      <c r="AO610" s="56"/>
      <c r="AP610" s="56"/>
      <c r="AQ610" s="56"/>
      <c r="AR610" s="56"/>
      <c r="AS610" s="56"/>
      <c r="AT610" s="56"/>
      <c r="AU610" s="56"/>
      <c r="AV610" s="56"/>
      <c r="AW610" s="56"/>
      <c r="AX610" s="56"/>
      <c r="AY610" s="56"/>
      <c r="AZ610" s="56"/>
      <c r="BA610" s="56"/>
      <c r="BB610" s="56"/>
      <c r="BC610" s="56"/>
      <c r="BD610" s="56"/>
      <c r="BE610" s="56"/>
      <c r="BF610" s="56"/>
    </row>
    <row r="611" spans="1:58">
      <c r="A611" s="56"/>
      <c r="B611" s="56"/>
      <c r="C611" s="56"/>
      <c r="D611" s="56"/>
      <c r="E611" s="56"/>
      <c r="F611" s="56"/>
      <c r="G611" s="56"/>
      <c r="H611" s="56"/>
      <c r="I611" s="56"/>
      <c r="J611" s="58"/>
      <c r="K611" s="60">
        <v>44013</v>
      </c>
      <c r="L611" s="61">
        <f t="shared" si="28"/>
        <v>103.20540456428124</v>
      </c>
      <c r="M611" s="61">
        <f t="shared" si="29"/>
        <v>138.92208828133127</v>
      </c>
      <c r="N611" s="61">
        <f t="shared" si="30"/>
        <v>121.06374642280625</v>
      </c>
      <c r="O611" s="61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  <c r="AH611" s="56"/>
      <c r="AI611" s="56"/>
      <c r="AJ611" s="56"/>
      <c r="AK611" s="56"/>
      <c r="AL611" s="56"/>
      <c r="AM611" s="56"/>
      <c r="AN611" s="56"/>
      <c r="AO611" s="56"/>
      <c r="AP611" s="56"/>
      <c r="AQ611" s="56"/>
      <c r="AR611" s="56"/>
      <c r="AS611" s="56"/>
      <c r="AT611" s="56"/>
      <c r="AU611" s="56"/>
      <c r="AV611" s="56"/>
      <c r="AW611" s="56"/>
      <c r="AX611" s="56"/>
      <c r="AY611" s="56"/>
      <c r="AZ611" s="56"/>
      <c r="BA611" s="56"/>
      <c r="BB611" s="56"/>
      <c r="BC611" s="56"/>
      <c r="BD611" s="56"/>
      <c r="BE611" s="56"/>
      <c r="BF611" s="56"/>
    </row>
    <row r="612" spans="1:58">
      <c r="A612" s="56"/>
      <c r="B612" s="56"/>
      <c r="C612" s="56"/>
      <c r="D612" s="56"/>
      <c r="E612" s="56"/>
      <c r="F612" s="56"/>
      <c r="G612" s="56"/>
      <c r="H612" s="56"/>
      <c r="I612" s="56"/>
      <c r="J612" s="58"/>
      <c r="K612" s="60">
        <v>44044</v>
      </c>
      <c r="L612" s="61">
        <f t="shared" si="28"/>
        <v>103.20196375326817</v>
      </c>
      <c r="M612" s="61">
        <f t="shared" si="29"/>
        <v>139.1481183682138</v>
      </c>
      <c r="N612" s="61">
        <f t="shared" si="30"/>
        <v>121.17504106074099</v>
      </c>
      <c r="O612" s="61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  <c r="AH612" s="56"/>
      <c r="AI612" s="56"/>
      <c r="AJ612" s="56"/>
      <c r="AK612" s="56"/>
      <c r="AL612" s="56"/>
      <c r="AM612" s="56"/>
      <c r="AN612" s="56"/>
      <c r="AO612" s="56"/>
      <c r="AP612" s="56"/>
      <c r="AQ612" s="56"/>
      <c r="AR612" s="56"/>
      <c r="AS612" s="56"/>
      <c r="AT612" s="56"/>
      <c r="AU612" s="56"/>
      <c r="AV612" s="56"/>
      <c r="AW612" s="56"/>
      <c r="AX612" s="56"/>
      <c r="AY612" s="56"/>
      <c r="AZ612" s="56"/>
      <c r="BA612" s="56"/>
      <c r="BB612" s="56"/>
      <c r="BC612" s="56"/>
      <c r="BD612" s="56"/>
      <c r="BE612" s="56"/>
      <c r="BF612" s="56"/>
    </row>
    <row r="613" spans="1:58">
      <c r="A613" s="56"/>
      <c r="B613" s="56"/>
      <c r="C613" s="56"/>
      <c r="D613" s="56"/>
      <c r="E613" s="56"/>
      <c r="F613" s="56"/>
      <c r="G613" s="56"/>
      <c r="H613" s="56"/>
      <c r="I613" s="56"/>
      <c r="J613" s="58"/>
      <c r="K613" s="60">
        <v>44075</v>
      </c>
      <c r="L613" s="61">
        <f t="shared" si="28"/>
        <v>103.19852305696985</v>
      </c>
      <c r="M613" s="61">
        <f t="shared" si="29"/>
        <v>139.37451621231051</v>
      </c>
      <c r="N613" s="61">
        <f t="shared" si="30"/>
        <v>121.28651963464017</v>
      </c>
      <c r="O613" s="61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  <c r="AH613" s="56"/>
      <c r="AI613" s="56"/>
      <c r="AJ613" s="56"/>
      <c r="AK613" s="56"/>
      <c r="AL613" s="56"/>
      <c r="AM613" s="56"/>
      <c r="AN613" s="56"/>
      <c r="AO613" s="56"/>
      <c r="AP613" s="56"/>
      <c r="AQ613" s="56"/>
      <c r="AR613" s="56"/>
      <c r="AS613" s="56"/>
      <c r="AT613" s="56"/>
      <c r="AU613" s="56"/>
      <c r="AV613" s="56"/>
      <c r="AW613" s="56"/>
      <c r="AX613" s="56"/>
      <c r="AY613" s="56"/>
      <c r="AZ613" s="56"/>
      <c r="BA613" s="56"/>
      <c r="BB613" s="56"/>
      <c r="BC613" s="56"/>
      <c r="BD613" s="56"/>
      <c r="BE613" s="56"/>
      <c r="BF613" s="56"/>
    </row>
    <row r="614" spans="1:58">
      <c r="A614" s="56"/>
      <c r="B614" s="56"/>
      <c r="C614" s="56"/>
      <c r="D614" s="56"/>
      <c r="E614" s="56"/>
      <c r="F614" s="56"/>
      <c r="G614" s="56"/>
      <c r="H614" s="56"/>
      <c r="I614" s="56"/>
      <c r="J614" s="58"/>
      <c r="K614" s="60">
        <v>44105</v>
      </c>
      <c r="L614" s="61">
        <f t="shared" si="28"/>
        <v>103.19508247538243</v>
      </c>
      <c r="M614" s="61">
        <f t="shared" si="29"/>
        <v>139.60128241197259</v>
      </c>
      <c r="N614" s="61">
        <f t="shared" si="30"/>
        <v>121.39818244367751</v>
      </c>
      <c r="O614" s="61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6"/>
      <c r="AI614" s="56"/>
      <c r="AJ614" s="56"/>
      <c r="AK614" s="56"/>
      <c r="AL614" s="56"/>
      <c r="AM614" s="56"/>
      <c r="AN614" s="56"/>
      <c r="AO614" s="56"/>
      <c r="AP614" s="56"/>
      <c r="AQ614" s="56"/>
      <c r="AR614" s="56"/>
      <c r="AS614" s="56"/>
      <c r="AT614" s="56"/>
      <c r="AU614" s="56"/>
      <c r="AV614" s="56"/>
      <c r="AW614" s="56"/>
      <c r="AX614" s="56"/>
      <c r="AY614" s="56"/>
      <c r="AZ614" s="56"/>
      <c r="BA614" s="56"/>
      <c r="BB614" s="56"/>
      <c r="BC614" s="56"/>
      <c r="BD614" s="56"/>
      <c r="BE614" s="56"/>
      <c r="BF614" s="56"/>
    </row>
    <row r="615" spans="1:58">
      <c r="A615" s="56"/>
      <c r="B615" s="56"/>
      <c r="C615" s="56"/>
      <c r="D615" s="56"/>
      <c r="E615" s="56"/>
      <c r="F615" s="56"/>
      <c r="G615" s="56"/>
      <c r="H615" s="56"/>
      <c r="I615" s="56"/>
      <c r="J615" s="58"/>
      <c r="K615" s="60">
        <v>44136</v>
      </c>
      <c r="L615" s="61">
        <f t="shared" si="28"/>
        <v>103.1916420085021</v>
      </c>
      <c r="M615" s="61">
        <f t="shared" si="29"/>
        <v>139.82841756652476</v>
      </c>
      <c r="N615" s="61">
        <f t="shared" si="30"/>
        <v>121.51002978751343</v>
      </c>
      <c r="O615" s="61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  <c r="AH615" s="56"/>
      <c r="AI615" s="56"/>
      <c r="AJ615" s="56"/>
      <c r="AK615" s="56"/>
      <c r="AL615" s="56"/>
      <c r="AM615" s="56"/>
      <c r="AN615" s="56"/>
      <c r="AO615" s="56"/>
      <c r="AP615" s="56"/>
      <c r="AQ615" s="56"/>
      <c r="AR615" s="56"/>
      <c r="AS615" s="56"/>
      <c r="AT615" s="56"/>
      <c r="AU615" s="56"/>
      <c r="AV615" s="56"/>
      <c r="AW615" s="56"/>
      <c r="AX615" s="56"/>
      <c r="AY615" s="56"/>
      <c r="AZ615" s="56"/>
      <c r="BA615" s="56"/>
      <c r="BB615" s="56"/>
      <c r="BC615" s="56"/>
      <c r="BD615" s="56"/>
      <c r="BE615" s="56"/>
      <c r="BF615" s="56"/>
    </row>
    <row r="616" spans="1:58">
      <c r="A616" s="56"/>
      <c r="B616" s="56"/>
      <c r="C616" s="56"/>
      <c r="D616" s="56"/>
      <c r="E616" s="56"/>
      <c r="F616" s="56"/>
      <c r="G616" s="56"/>
      <c r="H616" s="56"/>
      <c r="I616" s="56"/>
      <c r="J616" s="58"/>
      <c r="K616" s="60">
        <v>44166</v>
      </c>
      <c r="L616" s="61">
        <f t="shared" si="28"/>
        <v>103.18820165632502</v>
      </c>
      <c r="M616" s="61">
        <f t="shared" si="29"/>
        <v>140.05592227626684</v>
      </c>
      <c r="N616" s="61">
        <f t="shared" si="30"/>
        <v>121.62206196629593</v>
      </c>
      <c r="O616" s="61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6"/>
      <c r="AI616" s="56"/>
      <c r="AJ616" s="56"/>
      <c r="AK616" s="56"/>
      <c r="AL616" s="56"/>
      <c r="AM616" s="56"/>
      <c r="AN616" s="56"/>
      <c r="AO616" s="56"/>
      <c r="AP616" s="56"/>
      <c r="AQ616" s="56"/>
      <c r="AR616" s="56"/>
      <c r="AS616" s="56"/>
      <c r="AT616" s="56"/>
      <c r="AU616" s="56"/>
      <c r="AV616" s="56"/>
      <c r="AW616" s="56"/>
      <c r="AX616" s="56"/>
      <c r="AY616" s="56"/>
      <c r="AZ616" s="56"/>
      <c r="BA616" s="56"/>
      <c r="BB616" s="56"/>
      <c r="BC616" s="56"/>
      <c r="BD616" s="56"/>
      <c r="BE616" s="56"/>
      <c r="BF616" s="56"/>
    </row>
    <row r="617" spans="1:58">
      <c r="A617" s="56"/>
      <c r="B617" s="56"/>
      <c r="C617" s="56"/>
      <c r="D617" s="56"/>
      <c r="E617" s="56"/>
      <c r="F617" s="56"/>
      <c r="G617" s="56"/>
      <c r="H617" s="56"/>
      <c r="I617" s="56"/>
      <c r="J617" s="58"/>
      <c r="K617" s="60">
        <v>44197</v>
      </c>
      <c r="L617" s="61">
        <f t="shared" si="28"/>
        <v>103.18476141884739</v>
      </c>
      <c r="M617" s="61">
        <f t="shared" si="29"/>
        <v>140.28379714247538</v>
      </c>
      <c r="N617" s="61">
        <f t="shared" si="30"/>
        <v>121.73427928066138</v>
      </c>
      <c r="O617" s="61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6"/>
      <c r="AI617" s="56"/>
      <c r="AJ617" s="56"/>
      <c r="AK617" s="56"/>
      <c r="AL617" s="56"/>
      <c r="AM617" s="56"/>
      <c r="AN617" s="56"/>
      <c r="AO617" s="56"/>
      <c r="AP617" s="56"/>
      <c r="AQ617" s="56"/>
      <c r="AR617" s="56"/>
      <c r="AS617" s="56"/>
      <c r="AT617" s="56"/>
      <c r="AU617" s="56"/>
      <c r="AV617" s="56"/>
      <c r="AW617" s="56"/>
      <c r="AX617" s="56"/>
      <c r="AY617" s="56"/>
      <c r="AZ617" s="56"/>
      <c r="BA617" s="56"/>
      <c r="BB617" s="56"/>
      <c r="BC617" s="56"/>
      <c r="BD617" s="56"/>
      <c r="BE617" s="56"/>
      <c r="BF617" s="56"/>
    </row>
    <row r="618" spans="1:58">
      <c r="A618" s="56"/>
      <c r="B618" s="56"/>
      <c r="C618" s="56"/>
      <c r="D618" s="56"/>
      <c r="E618" s="56"/>
      <c r="F618" s="56"/>
      <c r="G618" s="56"/>
      <c r="H618" s="56"/>
      <c r="I618" s="56"/>
      <c r="J618" s="58"/>
      <c r="K618" s="60">
        <v>44228</v>
      </c>
      <c r="L618" s="61">
        <f t="shared" si="28"/>
        <v>103.18132129606536</v>
      </c>
      <c r="M618" s="61">
        <f t="shared" si="29"/>
        <v>140.51204276740518</v>
      </c>
      <c r="N618" s="61">
        <f t="shared" si="30"/>
        <v>121.84668203173527</v>
      </c>
      <c r="O618" s="61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  <c r="AH618" s="56"/>
      <c r="AI618" s="56"/>
      <c r="AJ618" s="56"/>
      <c r="AK618" s="56"/>
      <c r="AL618" s="56"/>
      <c r="AM618" s="56"/>
      <c r="AN618" s="56"/>
      <c r="AO618" s="56"/>
      <c r="AP618" s="56"/>
      <c r="AQ618" s="56"/>
      <c r="AR618" s="56"/>
      <c r="AS618" s="56"/>
      <c r="AT618" s="56"/>
      <c r="AU618" s="56"/>
      <c r="AV618" s="56"/>
      <c r="AW618" s="56"/>
      <c r="AX618" s="56"/>
      <c r="AY618" s="56"/>
      <c r="AZ618" s="56"/>
      <c r="BA618" s="56"/>
      <c r="BB618" s="56"/>
      <c r="BC618" s="56"/>
      <c r="BD618" s="56"/>
      <c r="BE618" s="56"/>
      <c r="BF618" s="56"/>
    </row>
    <row r="619" spans="1:58">
      <c r="A619" s="56"/>
      <c r="B619" s="56"/>
      <c r="C619" s="56"/>
      <c r="D619" s="56"/>
      <c r="E619" s="56"/>
      <c r="F619" s="56"/>
      <c r="G619" s="56"/>
      <c r="H619" s="56"/>
      <c r="I619" s="56"/>
      <c r="J619" s="58"/>
      <c r="K619" s="60">
        <v>44256</v>
      </c>
      <c r="L619" s="61">
        <f t="shared" ref="L619:L682" si="31">L618*((1+$B$6)*(1+$B$7))^(1/12)</f>
        <v>103.17788128797513</v>
      </c>
      <c r="M619" s="61">
        <f t="shared" ref="M619:M682" si="32">M618*((1+$B$5)*(1+$B$8))^(1/12)</f>
        <v>140.74065975429096</v>
      </c>
      <c r="N619" s="61">
        <f t="shared" si="30"/>
        <v>121.95927052113305</v>
      </c>
      <c r="O619" s="61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  <c r="AH619" s="56"/>
      <c r="AI619" s="56"/>
      <c r="AJ619" s="56"/>
      <c r="AK619" s="56"/>
      <c r="AL619" s="56"/>
      <c r="AM619" s="56"/>
      <c r="AN619" s="56"/>
      <c r="AO619" s="56"/>
      <c r="AP619" s="56"/>
      <c r="AQ619" s="56"/>
      <c r="AR619" s="56"/>
      <c r="AS619" s="56"/>
      <c r="AT619" s="56"/>
      <c r="AU619" s="56"/>
      <c r="AV619" s="56"/>
      <c r="AW619" s="56"/>
      <c r="AX619" s="56"/>
      <c r="AY619" s="56"/>
      <c r="AZ619" s="56"/>
      <c r="BA619" s="56"/>
      <c r="BB619" s="56"/>
      <c r="BC619" s="56"/>
      <c r="BD619" s="56"/>
      <c r="BE619" s="56"/>
      <c r="BF619" s="56"/>
    </row>
    <row r="620" spans="1:58">
      <c r="A620" s="56"/>
      <c r="B620" s="56"/>
      <c r="C620" s="56"/>
      <c r="D620" s="56"/>
      <c r="E620" s="56"/>
      <c r="F620" s="56"/>
      <c r="G620" s="56"/>
      <c r="H620" s="56"/>
      <c r="I620" s="56"/>
      <c r="J620" s="58"/>
      <c r="K620" s="60">
        <v>44287</v>
      </c>
      <c r="L620" s="61">
        <f t="shared" si="31"/>
        <v>103.17444139457285</v>
      </c>
      <c r="M620" s="61">
        <f t="shared" si="32"/>
        <v>140.96964870734891</v>
      </c>
      <c r="N620" s="61">
        <f t="shared" si="30"/>
        <v>122.07204505096088</v>
      </c>
      <c r="O620" s="61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  <c r="AH620" s="56"/>
      <c r="AI620" s="56"/>
      <c r="AJ620" s="56"/>
      <c r="AK620" s="56"/>
      <c r="AL620" s="56"/>
      <c r="AM620" s="56"/>
      <c r="AN620" s="56"/>
      <c r="AO620" s="56"/>
      <c r="AP620" s="56"/>
      <c r="AQ620" s="56"/>
      <c r="AR620" s="56"/>
      <c r="AS620" s="56"/>
      <c r="AT620" s="56"/>
      <c r="AU620" s="56"/>
      <c r="AV620" s="56"/>
      <c r="AW620" s="56"/>
      <c r="AX620" s="56"/>
      <c r="AY620" s="56"/>
      <c r="AZ620" s="56"/>
      <c r="BA620" s="56"/>
      <c r="BB620" s="56"/>
      <c r="BC620" s="56"/>
      <c r="BD620" s="56"/>
      <c r="BE620" s="56"/>
      <c r="BF620" s="56"/>
    </row>
    <row r="621" spans="1:58">
      <c r="A621" s="56"/>
      <c r="B621" s="56"/>
      <c r="C621" s="56"/>
      <c r="D621" s="56"/>
      <c r="E621" s="56"/>
      <c r="F621" s="56"/>
      <c r="G621" s="56"/>
      <c r="H621" s="56"/>
      <c r="I621" s="56"/>
      <c r="J621" s="58"/>
      <c r="K621" s="60">
        <v>44317</v>
      </c>
      <c r="L621" s="61">
        <f t="shared" si="31"/>
        <v>103.17100161585472</v>
      </c>
      <c r="M621" s="61">
        <f t="shared" si="32"/>
        <v>141.19901023177832</v>
      </c>
      <c r="N621" s="61">
        <f t="shared" si="30"/>
        <v>122.18500592381652</v>
      </c>
      <c r="O621" s="61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  <c r="AH621" s="56"/>
      <c r="AI621" s="56"/>
      <c r="AJ621" s="56"/>
      <c r="AK621" s="56"/>
      <c r="AL621" s="56"/>
      <c r="AM621" s="56"/>
      <c r="AN621" s="56"/>
      <c r="AO621" s="56"/>
      <c r="AP621" s="56"/>
      <c r="AQ621" s="56"/>
      <c r="AR621" s="56"/>
      <c r="AS621" s="56"/>
      <c r="AT621" s="56"/>
      <c r="AU621" s="56"/>
      <c r="AV621" s="56"/>
      <c r="AW621" s="56"/>
      <c r="AX621" s="56"/>
      <c r="AY621" s="56"/>
      <c r="AZ621" s="56"/>
      <c r="BA621" s="56"/>
      <c r="BB621" s="56"/>
      <c r="BC621" s="56"/>
      <c r="BD621" s="56"/>
      <c r="BE621" s="56"/>
      <c r="BF621" s="56"/>
    </row>
    <row r="622" spans="1:58">
      <c r="A622" s="56"/>
      <c r="B622" s="56"/>
      <c r="C622" s="56"/>
      <c r="D622" s="56"/>
      <c r="E622" s="56"/>
      <c r="F622" s="56"/>
      <c r="G622" s="56"/>
      <c r="H622" s="56"/>
      <c r="I622" s="56"/>
      <c r="J622" s="58"/>
      <c r="K622" s="60">
        <v>44348</v>
      </c>
      <c r="L622" s="61">
        <f t="shared" si="31"/>
        <v>103.16756195181691</v>
      </c>
      <c r="M622" s="61">
        <f t="shared" si="32"/>
        <v>141.42874493376311</v>
      </c>
      <c r="N622" s="61">
        <f t="shared" si="30"/>
        <v>122.29815344279001</v>
      </c>
      <c r="O622" s="61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  <c r="AH622" s="56"/>
      <c r="AI622" s="56"/>
      <c r="AJ622" s="56"/>
      <c r="AK622" s="56"/>
      <c r="AL622" s="56"/>
      <c r="AM622" s="56"/>
      <c r="AN622" s="56"/>
      <c r="AO622" s="56"/>
      <c r="AP622" s="56"/>
      <c r="AQ622" s="56"/>
      <c r="AR622" s="56"/>
      <c r="AS622" s="56"/>
      <c r="AT622" s="56"/>
      <c r="AU622" s="56"/>
      <c r="AV622" s="56"/>
      <c r="AW622" s="56"/>
      <c r="AX622" s="56"/>
      <c r="AY622" s="56"/>
      <c r="AZ622" s="56"/>
      <c r="BA622" s="56"/>
      <c r="BB622" s="56"/>
      <c r="BC622" s="56"/>
      <c r="BD622" s="56"/>
      <c r="BE622" s="56"/>
      <c r="BF622" s="56"/>
    </row>
    <row r="623" spans="1:58">
      <c r="A623" s="56"/>
      <c r="B623" s="56"/>
      <c r="C623" s="56"/>
      <c r="D623" s="56"/>
      <c r="E623" s="56"/>
      <c r="F623" s="56"/>
      <c r="G623" s="56"/>
      <c r="H623" s="56"/>
      <c r="I623" s="56"/>
      <c r="J623" s="58"/>
      <c r="K623" s="60">
        <v>44378</v>
      </c>
      <c r="L623" s="61">
        <f t="shared" si="31"/>
        <v>103.16412240245559</v>
      </c>
      <c r="M623" s="61">
        <f t="shared" si="32"/>
        <v>141.65885342047352</v>
      </c>
      <c r="N623" s="61">
        <f t="shared" si="30"/>
        <v>122.41148791146455</v>
      </c>
      <c r="O623" s="61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  <c r="AH623" s="56"/>
      <c r="AI623" s="56"/>
      <c r="AJ623" s="56"/>
      <c r="AK623" s="56"/>
      <c r="AL623" s="56"/>
      <c r="AM623" s="56"/>
      <c r="AN623" s="56"/>
      <c r="AO623" s="56"/>
      <c r="AP623" s="56"/>
      <c r="AQ623" s="56"/>
      <c r="AR623" s="56"/>
      <c r="AS623" s="56"/>
      <c r="AT623" s="56"/>
      <c r="AU623" s="56"/>
      <c r="AV623" s="56"/>
      <c r="AW623" s="56"/>
      <c r="AX623" s="56"/>
      <c r="AY623" s="56"/>
      <c r="AZ623" s="56"/>
      <c r="BA623" s="56"/>
      <c r="BB623" s="56"/>
      <c r="BC623" s="56"/>
      <c r="BD623" s="56"/>
      <c r="BE623" s="56"/>
      <c r="BF623" s="56"/>
    </row>
    <row r="624" spans="1:58">
      <c r="A624" s="56"/>
      <c r="B624" s="56"/>
      <c r="C624" s="56"/>
      <c r="D624" s="56"/>
      <c r="E624" s="56"/>
      <c r="F624" s="56"/>
      <c r="G624" s="56"/>
      <c r="H624" s="56"/>
      <c r="I624" s="56"/>
      <c r="J624" s="58"/>
      <c r="K624" s="60">
        <v>44409</v>
      </c>
      <c r="L624" s="61">
        <f t="shared" si="31"/>
        <v>103.16068296776693</v>
      </c>
      <c r="M624" s="61">
        <f t="shared" si="32"/>
        <v>141.88933630006764</v>
      </c>
      <c r="N624" s="61">
        <f t="shared" si="30"/>
        <v>122.52500963391728</v>
      </c>
      <c r="O624" s="61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  <c r="AH624" s="56"/>
      <c r="AI624" s="56"/>
      <c r="AJ624" s="56"/>
      <c r="AK624" s="56"/>
      <c r="AL624" s="56"/>
      <c r="AM624" s="56"/>
      <c r="AN624" s="56"/>
      <c r="AO624" s="56"/>
      <c r="AP624" s="56"/>
      <c r="AQ624" s="56"/>
      <c r="AR624" s="56"/>
      <c r="AS624" s="56"/>
      <c r="AT624" s="56"/>
      <c r="AU624" s="56"/>
      <c r="AV624" s="56"/>
      <c r="AW624" s="56"/>
      <c r="AX624" s="56"/>
      <c r="AY624" s="56"/>
      <c r="AZ624" s="56"/>
      <c r="BA624" s="56"/>
      <c r="BB624" s="56"/>
      <c r="BC624" s="56"/>
      <c r="BD624" s="56"/>
      <c r="BE624" s="56"/>
      <c r="BF624" s="56"/>
    </row>
    <row r="625" spans="1:58">
      <c r="A625" s="56"/>
      <c r="B625" s="56"/>
      <c r="C625" s="56"/>
      <c r="D625" s="56"/>
      <c r="E625" s="56"/>
      <c r="F625" s="56"/>
      <c r="G625" s="56"/>
      <c r="H625" s="56"/>
      <c r="I625" s="56"/>
      <c r="J625" s="58"/>
      <c r="K625" s="60">
        <v>44440</v>
      </c>
      <c r="L625" s="61">
        <f t="shared" si="31"/>
        <v>103.15724364774712</v>
      </c>
      <c r="M625" s="61">
        <f t="shared" si="32"/>
        <v>142.12019418169308</v>
      </c>
      <c r="N625" s="61">
        <f t="shared" si="30"/>
        <v>122.6387189147201</v>
      </c>
      <c r="O625" s="61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  <c r="AH625" s="56"/>
      <c r="AI625" s="56"/>
      <c r="AJ625" s="56"/>
      <c r="AK625" s="56"/>
      <c r="AL625" s="56"/>
      <c r="AM625" s="56"/>
      <c r="AN625" s="56"/>
      <c r="AO625" s="56"/>
      <c r="AP625" s="56"/>
      <c r="AQ625" s="56"/>
      <c r="AR625" s="56"/>
      <c r="AS625" s="56"/>
      <c r="AT625" s="56"/>
      <c r="AU625" s="56"/>
      <c r="AV625" s="56"/>
      <c r="AW625" s="56"/>
      <c r="AX625" s="56"/>
      <c r="AY625" s="56"/>
      <c r="AZ625" s="56"/>
      <c r="BA625" s="56"/>
      <c r="BB625" s="56"/>
      <c r="BC625" s="56"/>
      <c r="BD625" s="56"/>
      <c r="BE625" s="56"/>
      <c r="BF625" s="56"/>
    </row>
    <row r="626" spans="1:58">
      <c r="A626" s="56"/>
      <c r="B626" s="56"/>
      <c r="C626" s="56"/>
      <c r="D626" s="56"/>
      <c r="E626" s="56"/>
      <c r="F626" s="56"/>
      <c r="G626" s="56"/>
      <c r="H626" s="56"/>
      <c r="I626" s="56"/>
      <c r="J626" s="58"/>
      <c r="K626" s="60">
        <v>44470</v>
      </c>
      <c r="L626" s="61">
        <f t="shared" si="31"/>
        <v>103.15380444239234</v>
      </c>
      <c r="M626" s="61">
        <f t="shared" si="32"/>
        <v>142.35142767548851</v>
      </c>
      <c r="N626" s="61">
        <f t="shared" si="30"/>
        <v>122.75261605894042</v>
      </c>
      <c r="O626" s="61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  <c r="AH626" s="56"/>
      <c r="AI626" s="56"/>
      <c r="AJ626" s="56"/>
      <c r="AK626" s="56"/>
      <c r="AL626" s="56"/>
      <c r="AM626" s="56"/>
      <c r="AN626" s="56"/>
      <c r="AO626" s="56"/>
      <c r="AP626" s="56"/>
      <c r="AQ626" s="56"/>
      <c r="AR626" s="56"/>
      <c r="AS626" s="56"/>
      <c r="AT626" s="56"/>
      <c r="AU626" s="56"/>
      <c r="AV626" s="56"/>
      <c r="AW626" s="56"/>
      <c r="AX626" s="56"/>
      <c r="AY626" s="56"/>
      <c r="AZ626" s="56"/>
      <c r="BA626" s="56"/>
      <c r="BB626" s="56"/>
      <c r="BC626" s="56"/>
      <c r="BD626" s="56"/>
      <c r="BE626" s="56"/>
      <c r="BF626" s="56"/>
    </row>
    <row r="627" spans="1:58">
      <c r="A627" s="56"/>
      <c r="B627" s="56"/>
      <c r="C627" s="56"/>
      <c r="D627" s="56"/>
      <c r="E627" s="56"/>
      <c r="F627" s="56"/>
      <c r="G627" s="56"/>
      <c r="H627" s="56"/>
      <c r="I627" s="56"/>
      <c r="J627" s="58"/>
      <c r="K627" s="60">
        <v>44501</v>
      </c>
      <c r="L627" s="61">
        <f t="shared" si="31"/>
        <v>103.15036535169877</v>
      </c>
      <c r="M627" s="61">
        <f t="shared" si="32"/>
        <v>142.58303739258537</v>
      </c>
      <c r="N627" s="61">
        <f t="shared" si="30"/>
        <v>122.86670137214207</v>
      </c>
      <c r="O627" s="61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  <c r="AH627" s="56"/>
      <c r="AI627" s="56"/>
      <c r="AJ627" s="56"/>
      <c r="AK627" s="56"/>
      <c r="AL627" s="56"/>
      <c r="AM627" s="56"/>
      <c r="AN627" s="56"/>
      <c r="AO627" s="56"/>
      <c r="AP627" s="56"/>
      <c r="AQ627" s="56"/>
      <c r="AR627" s="56"/>
      <c r="AS627" s="56"/>
      <c r="AT627" s="56"/>
      <c r="AU627" s="56"/>
      <c r="AV627" s="56"/>
      <c r="AW627" s="56"/>
      <c r="AX627" s="56"/>
      <c r="AY627" s="56"/>
      <c r="AZ627" s="56"/>
      <c r="BA627" s="56"/>
      <c r="BB627" s="56"/>
      <c r="BC627" s="56"/>
      <c r="BD627" s="56"/>
      <c r="BE627" s="56"/>
      <c r="BF627" s="56"/>
    </row>
    <row r="628" spans="1:58">
      <c r="A628" s="56"/>
      <c r="B628" s="56"/>
      <c r="C628" s="56"/>
      <c r="D628" s="56"/>
      <c r="E628" s="56"/>
      <c r="F628" s="56"/>
      <c r="G628" s="56"/>
      <c r="H628" s="56"/>
      <c r="I628" s="56"/>
      <c r="J628" s="58"/>
      <c r="K628" s="60">
        <v>44531</v>
      </c>
      <c r="L628" s="61">
        <f t="shared" si="31"/>
        <v>103.14692637566256</v>
      </c>
      <c r="M628" s="61">
        <f t="shared" si="32"/>
        <v>142.81502394510937</v>
      </c>
      <c r="N628" s="61">
        <f t="shared" si="30"/>
        <v>122.98097516038597</v>
      </c>
      <c r="O628" s="61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  <c r="AH628" s="56"/>
      <c r="AI628" s="56"/>
      <c r="AJ628" s="56"/>
      <c r="AK628" s="56"/>
      <c r="AL628" s="56"/>
      <c r="AM628" s="56"/>
      <c r="AN628" s="56"/>
      <c r="AO628" s="56"/>
      <c r="AP628" s="56"/>
      <c r="AQ628" s="56"/>
      <c r="AR628" s="56"/>
      <c r="AS628" s="56"/>
      <c r="AT628" s="56"/>
      <c r="AU628" s="56"/>
      <c r="AV628" s="56"/>
      <c r="AW628" s="56"/>
      <c r="AX628" s="56"/>
      <c r="AY628" s="56"/>
      <c r="AZ628" s="56"/>
      <c r="BA628" s="56"/>
      <c r="BB628" s="56"/>
      <c r="BC628" s="56"/>
      <c r="BD628" s="56"/>
      <c r="BE628" s="56"/>
      <c r="BF628" s="56"/>
    </row>
    <row r="629" spans="1:58">
      <c r="A629" s="56"/>
      <c r="B629" s="56"/>
      <c r="C629" s="56"/>
      <c r="D629" s="56"/>
      <c r="E629" s="56"/>
      <c r="F629" s="56"/>
      <c r="G629" s="56"/>
      <c r="H629" s="56"/>
      <c r="I629" s="56"/>
      <c r="J629" s="58"/>
      <c r="K629" s="60">
        <v>44562</v>
      </c>
      <c r="L629" s="61">
        <f t="shared" si="31"/>
        <v>103.14348751427991</v>
      </c>
      <c r="M629" s="61">
        <f t="shared" si="32"/>
        <v>143.0473879461822</v>
      </c>
      <c r="N629" s="61">
        <f t="shared" si="30"/>
        <v>123.09543773023105</v>
      </c>
      <c r="O629" s="61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  <c r="AH629" s="56"/>
      <c r="AI629" s="56"/>
      <c r="AJ629" s="56"/>
      <c r="AK629" s="56"/>
      <c r="AL629" s="56"/>
      <c r="AM629" s="56"/>
      <c r="AN629" s="56"/>
      <c r="AO629" s="56"/>
      <c r="AP629" s="56"/>
      <c r="AQ629" s="56"/>
      <c r="AR629" s="56"/>
      <c r="AS629" s="56"/>
      <c r="AT629" s="56"/>
      <c r="AU629" s="56"/>
      <c r="AV629" s="56"/>
      <c r="AW629" s="56"/>
      <c r="AX629" s="56"/>
      <c r="AY629" s="56"/>
      <c r="AZ629" s="56"/>
      <c r="BA629" s="56"/>
      <c r="BB629" s="56"/>
      <c r="BC629" s="56"/>
      <c r="BD629" s="56"/>
      <c r="BE629" s="56"/>
      <c r="BF629" s="56"/>
    </row>
    <row r="630" spans="1:58">
      <c r="A630" s="56"/>
      <c r="B630" s="56"/>
      <c r="C630" s="56"/>
      <c r="D630" s="56"/>
      <c r="E630" s="56"/>
      <c r="F630" s="56"/>
      <c r="G630" s="56"/>
      <c r="H630" s="56"/>
      <c r="I630" s="56"/>
      <c r="J630" s="58"/>
      <c r="K630" s="60">
        <v>44593</v>
      </c>
      <c r="L630" s="61">
        <f t="shared" si="31"/>
        <v>103.140048767547</v>
      </c>
      <c r="M630" s="61">
        <f t="shared" si="32"/>
        <v>143.28013000992311</v>
      </c>
      <c r="N630" s="61">
        <f t="shared" si="30"/>
        <v>123.21008938873506</v>
      </c>
      <c r="O630" s="61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  <c r="AJ630" s="56"/>
      <c r="AK630" s="56"/>
      <c r="AL630" s="56"/>
      <c r="AM630" s="56"/>
      <c r="AN630" s="56"/>
      <c r="AO630" s="56"/>
      <c r="AP630" s="56"/>
      <c r="AQ630" s="56"/>
      <c r="AR630" s="56"/>
      <c r="AS630" s="56"/>
      <c r="AT630" s="56"/>
      <c r="AU630" s="56"/>
      <c r="AV630" s="56"/>
      <c r="AW630" s="56"/>
      <c r="AX630" s="56"/>
      <c r="AY630" s="56"/>
      <c r="AZ630" s="56"/>
      <c r="BA630" s="56"/>
      <c r="BB630" s="56"/>
      <c r="BC630" s="56"/>
      <c r="BD630" s="56"/>
      <c r="BE630" s="56"/>
      <c r="BF630" s="56"/>
    </row>
    <row r="631" spans="1:58">
      <c r="A631" s="56"/>
      <c r="B631" s="56"/>
      <c r="C631" s="56"/>
      <c r="D631" s="56"/>
      <c r="E631" s="56"/>
      <c r="F631" s="56"/>
      <c r="G631" s="56"/>
      <c r="H631" s="56"/>
      <c r="I631" s="56"/>
      <c r="J631" s="58"/>
      <c r="K631" s="60">
        <v>44621</v>
      </c>
      <c r="L631" s="61">
        <f t="shared" si="31"/>
        <v>103.13661013546</v>
      </c>
      <c r="M631" s="61">
        <f t="shared" si="32"/>
        <v>143.51325075145053</v>
      </c>
      <c r="N631" s="61">
        <f t="shared" si="30"/>
        <v>123.32493044345526</v>
      </c>
      <c r="O631" s="61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  <c r="AH631" s="56"/>
      <c r="AI631" s="56"/>
      <c r="AJ631" s="56"/>
      <c r="AK631" s="56"/>
      <c r="AL631" s="56"/>
      <c r="AM631" s="56"/>
      <c r="AN631" s="56"/>
      <c r="AO631" s="56"/>
      <c r="AP631" s="56"/>
      <c r="AQ631" s="56"/>
      <c r="AR631" s="56"/>
      <c r="AS631" s="56"/>
      <c r="AT631" s="56"/>
      <c r="AU631" s="56"/>
      <c r="AV631" s="56"/>
      <c r="AW631" s="56"/>
      <c r="AX631" s="56"/>
      <c r="AY631" s="56"/>
      <c r="AZ631" s="56"/>
      <c r="BA631" s="56"/>
      <c r="BB631" s="56"/>
      <c r="BC631" s="56"/>
      <c r="BD631" s="56"/>
      <c r="BE631" s="56"/>
      <c r="BF631" s="56"/>
    </row>
    <row r="632" spans="1:58">
      <c r="A632" s="56"/>
      <c r="B632" s="56"/>
      <c r="C632" s="56"/>
      <c r="D632" s="56"/>
      <c r="E632" s="56"/>
      <c r="F632" s="56"/>
      <c r="G632" s="56"/>
      <c r="H632" s="56"/>
      <c r="I632" s="56"/>
      <c r="J632" s="58"/>
      <c r="K632" s="60">
        <v>44652</v>
      </c>
      <c r="L632" s="61">
        <f t="shared" si="31"/>
        <v>103.13317161801508</v>
      </c>
      <c r="M632" s="61">
        <f t="shared" si="32"/>
        <v>143.74675078688372</v>
      </c>
      <c r="N632" s="61">
        <f t="shared" si="30"/>
        <v>123.43996120244941</v>
      </c>
      <c r="O632" s="61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  <c r="AH632" s="56"/>
      <c r="AI632" s="56"/>
      <c r="AJ632" s="56"/>
      <c r="AK632" s="56"/>
      <c r="AL632" s="56"/>
      <c r="AM632" s="56"/>
      <c r="AN632" s="56"/>
      <c r="AO632" s="56"/>
      <c r="AP632" s="56"/>
      <c r="AQ632" s="56"/>
      <c r="AR632" s="56"/>
      <c r="AS632" s="56"/>
      <c r="AT632" s="56"/>
      <c r="AU632" s="56"/>
      <c r="AV632" s="56"/>
      <c r="AW632" s="56"/>
      <c r="AX632" s="56"/>
      <c r="AY632" s="56"/>
      <c r="AZ632" s="56"/>
      <c r="BA632" s="56"/>
      <c r="BB632" s="56"/>
      <c r="BC632" s="56"/>
      <c r="BD632" s="56"/>
      <c r="BE632" s="56"/>
      <c r="BF632" s="56"/>
    </row>
    <row r="633" spans="1:58">
      <c r="A633" s="56"/>
      <c r="B633" s="56"/>
      <c r="C633" s="56"/>
      <c r="D633" s="56"/>
      <c r="E633" s="56"/>
      <c r="F633" s="56"/>
      <c r="G633" s="56"/>
      <c r="H633" s="56"/>
      <c r="I633" s="56"/>
      <c r="J633" s="58"/>
      <c r="K633" s="60">
        <v>44682</v>
      </c>
      <c r="L633" s="61">
        <f t="shared" si="31"/>
        <v>103.12973321520843</v>
      </c>
      <c r="M633" s="61">
        <f t="shared" si="32"/>
        <v>143.98063073334438</v>
      </c>
      <c r="N633" s="61">
        <f t="shared" si="30"/>
        <v>123.55518197427641</v>
      </c>
      <c r="O633" s="61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  <c r="AH633" s="56"/>
      <c r="AI633" s="56"/>
      <c r="AJ633" s="56"/>
      <c r="AK633" s="56"/>
      <c r="AL633" s="56"/>
      <c r="AM633" s="56"/>
      <c r="AN633" s="56"/>
      <c r="AO633" s="56"/>
      <c r="AP633" s="56"/>
      <c r="AQ633" s="56"/>
      <c r="AR633" s="56"/>
      <c r="AS633" s="56"/>
      <c r="AT633" s="56"/>
      <c r="AU633" s="56"/>
      <c r="AV633" s="56"/>
      <c r="AW633" s="56"/>
      <c r="AX633" s="56"/>
      <c r="AY633" s="56"/>
      <c r="AZ633" s="56"/>
      <c r="BA633" s="56"/>
      <c r="BB633" s="56"/>
      <c r="BC633" s="56"/>
      <c r="BD633" s="56"/>
      <c r="BE633" s="56"/>
      <c r="BF633" s="56"/>
    </row>
    <row r="634" spans="1:58">
      <c r="A634" s="56"/>
      <c r="B634" s="56"/>
      <c r="C634" s="56"/>
      <c r="D634" s="56"/>
      <c r="E634" s="56"/>
      <c r="F634" s="56"/>
      <c r="G634" s="56"/>
      <c r="H634" s="56"/>
      <c r="I634" s="56"/>
      <c r="J634" s="58"/>
      <c r="K634" s="60">
        <v>44713</v>
      </c>
      <c r="L634" s="61">
        <f t="shared" si="31"/>
        <v>103.12629492703623</v>
      </c>
      <c r="M634" s="61">
        <f t="shared" si="32"/>
        <v>144.21489120895828</v>
      </c>
      <c r="N634" s="61">
        <f t="shared" si="30"/>
        <v>123.67059306799726</v>
      </c>
      <c r="O634" s="61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  <c r="AH634" s="56"/>
      <c r="AI634" s="56"/>
      <c r="AJ634" s="56"/>
      <c r="AK634" s="56"/>
      <c r="AL634" s="56"/>
      <c r="AM634" s="56"/>
      <c r="AN634" s="56"/>
      <c r="AO634" s="56"/>
      <c r="AP634" s="56"/>
      <c r="AQ634" s="56"/>
      <c r="AR634" s="56"/>
      <c r="AS634" s="56"/>
      <c r="AT634" s="56"/>
      <c r="AU634" s="56"/>
      <c r="AV634" s="56"/>
      <c r="AW634" s="56"/>
      <c r="AX634" s="56"/>
      <c r="AY634" s="56"/>
      <c r="AZ634" s="56"/>
      <c r="BA634" s="56"/>
      <c r="BB634" s="56"/>
      <c r="BC634" s="56"/>
      <c r="BD634" s="56"/>
      <c r="BE634" s="56"/>
      <c r="BF634" s="56"/>
    </row>
    <row r="635" spans="1:58">
      <c r="A635" s="56"/>
      <c r="B635" s="56"/>
      <c r="C635" s="56"/>
      <c r="D635" s="56"/>
      <c r="E635" s="56"/>
      <c r="F635" s="56"/>
      <c r="G635" s="56"/>
      <c r="H635" s="56"/>
      <c r="I635" s="56"/>
      <c r="J635" s="58"/>
      <c r="K635" s="60">
        <v>44743</v>
      </c>
      <c r="L635" s="61">
        <f t="shared" si="31"/>
        <v>103.12285675349464</v>
      </c>
      <c r="M635" s="61">
        <f t="shared" si="32"/>
        <v>144.44953283285687</v>
      </c>
      <c r="N635" s="61">
        <f t="shared" si="30"/>
        <v>123.78619479317575</v>
      </c>
      <c r="O635" s="61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  <c r="AH635" s="56"/>
      <c r="AI635" s="56"/>
      <c r="AJ635" s="56"/>
      <c r="AK635" s="56"/>
      <c r="AL635" s="56"/>
      <c r="AM635" s="56"/>
      <c r="AN635" s="56"/>
      <c r="AO635" s="56"/>
      <c r="AP635" s="56"/>
      <c r="AQ635" s="56"/>
      <c r="AR635" s="56"/>
      <c r="AS635" s="56"/>
      <c r="AT635" s="56"/>
      <c r="AU635" s="56"/>
      <c r="AV635" s="56"/>
      <c r="AW635" s="56"/>
      <c r="AX635" s="56"/>
      <c r="AY635" s="56"/>
      <c r="AZ635" s="56"/>
      <c r="BA635" s="56"/>
      <c r="BB635" s="56"/>
      <c r="BC635" s="56"/>
      <c r="BD635" s="56"/>
      <c r="BE635" s="56"/>
      <c r="BF635" s="56"/>
    </row>
    <row r="636" spans="1:58">
      <c r="A636" s="56"/>
      <c r="B636" s="56"/>
      <c r="C636" s="56"/>
      <c r="D636" s="56"/>
      <c r="E636" s="56"/>
      <c r="F636" s="56"/>
      <c r="G636" s="56"/>
      <c r="H636" s="56"/>
      <c r="I636" s="56"/>
      <c r="J636" s="58"/>
      <c r="K636" s="60">
        <v>44774</v>
      </c>
      <c r="L636" s="61">
        <f t="shared" si="31"/>
        <v>103.11941869457986</v>
      </c>
      <c r="M636" s="61">
        <f t="shared" si="32"/>
        <v>144.68455622517899</v>
      </c>
      <c r="N636" s="61">
        <f t="shared" si="30"/>
        <v>123.90198745987942</v>
      </c>
      <c r="O636" s="61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  <c r="AH636" s="56"/>
      <c r="AI636" s="56"/>
      <c r="AJ636" s="56"/>
      <c r="AK636" s="56"/>
      <c r="AL636" s="56"/>
      <c r="AM636" s="56"/>
      <c r="AN636" s="56"/>
      <c r="AO636" s="56"/>
      <c r="AP636" s="56"/>
      <c r="AQ636" s="56"/>
      <c r="AR636" s="56"/>
      <c r="AS636" s="56"/>
      <c r="AT636" s="56"/>
      <c r="AU636" s="56"/>
      <c r="AV636" s="56"/>
      <c r="AW636" s="56"/>
      <c r="AX636" s="56"/>
      <c r="AY636" s="56"/>
      <c r="AZ636" s="56"/>
      <c r="BA636" s="56"/>
      <c r="BB636" s="56"/>
      <c r="BC636" s="56"/>
      <c r="BD636" s="56"/>
      <c r="BE636" s="56"/>
      <c r="BF636" s="56"/>
    </row>
    <row r="637" spans="1:58">
      <c r="A637" s="56"/>
      <c r="B637" s="56"/>
      <c r="C637" s="56"/>
      <c r="D637" s="56"/>
      <c r="E637" s="56"/>
      <c r="F637" s="56"/>
      <c r="G637" s="56"/>
      <c r="H637" s="56"/>
      <c r="I637" s="56"/>
      <c r="J637" s="58"/>
      <c r="K637" s="60">
        <v>44805</v>
      </c>
      <c r="L637" s="61">
        <f t="shared" si="31"/>
        <v>103.11598075028806</v>
      </c>
      <c r="M637" s="61">
        <f t="shared" si="32"/>
        <v>144.91996200707243</v>
      </c>
      <c r="N637" s="61">
        <f t="shared" si="30"/>
        <v>124.01797137868024</v>
      </c>
      <c r="O637" s="61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6"/>
      <c r="AI637" s="56"/>
      <c r="AJ637" s="56"/>
      <c r="AK637" s="56"/>
      <c r="AL637" s="56"/>
      <c r="AM637" s="56"/>
      <c r="AN637" s="56"/>
      <c r="AO637" s="56"/>
      <c r="AP637" s="56"/>
      <c r="AQ637" s="56"/>
      <c r="AR637" s="56"/>
      <c r="AS637" s="56"/>
      <c r="AT637" s="56"/>
      <c r="AU637" s="56"/>
      <c r="AV637" s="56"/>
      <c r="AW637" s="56"/>
      <c r="AX637" s="56"/>
      <c r="AY637" s="56"/>
      <c r="AZ637" s="56"/>
      <c r="BA637" s="56"/>
      <c r="BB637" s="56"/>
      <c r="BC637" s="56"/>
      <c r="BD637" s="56"/>
      <c r="BE637" s="56"/>
      <c r="BF637" s="56"/>
    </row>
    <row r="638" spans="1:58">
      <c r="A638" s="56"/>
      <c r="B638" s="56"/>
      <c r="C638" s="56"/>
      <c r="D638" s="56"/>
      <c r="E638" s="56"/>
      <c r="F638" s="56"/>
      <c r="G638" s="56"/>
      <c r="H638" s="56"/>
      <c r="I638" s="56"/>
      <c r="J638" s="58"/>
      <c r="K638" s="60">
        <v>44835</v>
      </c>
      <c r="L638" s="61">
        <f t="shared" si="31"/>
        <v>103.11254292061543</v>
      </c>
      <c r="M638" s="61">
        <f t="shared" si="32"/>
        <v>145.15575080069564</v>
      </c>
      <c r="N638" s="61">
        <f t="shared" si="30"/>
        <v>124.13414686065553</v>
      </c>
      <c r="O638" s="61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56"/>
      <c r="AJ638" s="56"/>
      <c r="AK638" s="56"/>
      <c r="AL638" s="56"/>
      <c r="AM638" s="56"/>
      <c r="AN638" s="56"/>
      <c r="AO638" s="56"/>
      <c r="AP638" s="56"/>
      <c r="AQ638" s="56"/>
      <c r="AR638" s="56"/>
      <c r="AS638" s="56"/>
      <c r="AT638" s="56"/>
      <c r="AU638" s="56"/>
      <c r="AV638" s="56"/>
      <c r="AW638" s="56"/>
      <c r="AX638" s="56"/>
      <c r="AY638" s="56"/>
      <c r="AZ638" s="56"/>
      <c r="BA638" s="56"/>
      <c r="BB638" s="56"/>
      <c r="BC638" s="56"/>
      <c r="BD638" s="56"/>
      <c r="BE638" s="56"/>
      <c r="BF638" s="56"/>
    </row>
    <row r="639" spans="1:58">
      <c r="A639" s="56"/>
      <c r="B639" s="56"/>
      <c r="C639" s="56"/>
      <c r="D639" s="56"/>
      <c r="E639" s="56"/>
      <c r="F639" s="56"/>
      <c r="G639" s="56"/>
      <c r="H639" s="56"/>
      <c r="I639" s="56"/>
      <c r="J639" s="58"/>
      <c r="K639" s="60">
        <v>44866</v>
      </c>
      <c r="L639" s="61">
        <f t="shared" si="31"/>
        <v>103.10910520555812</v>
      </c>
      <c r="M639" s="61">
        <f t="shared" si="32"/>
        <v>145.39192322921929</v>
      </c>
      <c r="N639" s="61">
        <f t="shared" si="30"/>
        <v>124.25051421738871</v>
      </c>
      <c r="O639" s="61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  <c r="AH639" s="56"/>
      <c r="AI639" s="56"/>
      <c r="AJ639" s="56"/>
      <c r="AK639" s="56"/>
      <c r="AL639" s="56"/>
      <c r="AM639" s="56"/>
      <c r="AN639" s="56"/>
      <c r="AO639" s="56"/>
      <c r="AP639" s="56"/>
      <c r="AQ639" s="56"/>
      <c r="AR639" s="56"/>
      <c r="AS639" s="56"/>
      <c r="AT639" s="56"/>
      <c r="AU639" s="56"/>
      <c r="AV639" s="56"/>
      <c r="AW639" s="56"/>
      <c r="AX639" s="56"/>
      <c r="AY639" s="56"/>
      <c r="AZ639" s="56"/>
      <c r="BA639" s="56"/>
      <c r="BB639" s="56"/>
      <c r="BC639" s="56"/>
      <c r="BD639" s="56"/>
      <c r="BE639" s="56"/>
      <c r="BF639" s="56"/>
    </row>
    <row r="640" spans="1:58">
      <c r="A640" s="56"/>
      <c r="B640" s="56"/>
      <c r="C640" s="56"/>
      <c r="D640" s="56"/>
      <c r="E640" s="56"/>
      <c r="F640" s="56"/>
      <c r="G640" s="56"/>
      <c r="H640" s="56"/>
      <c r="I640" s="56"/>
      <c r="J640" s="58"/>
      <c r="K640" s="60">
        <v>44896</v>
      </c>
      <c r="L640" s="61">
        <f t="shared" si="31"/>
        <v>103.10566760511233</v>
      </c>
      <c r="M640" s="61">
        <f t="shared" si="32"/>
        <v>145.62847991682801</v>
      </c>
      <c r="N640" s="61">
        <f t="shared" si="30"/>
        <v>124.36707376097017</v>
      </c>
      <c r="O640" s="61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6"/>
      <c r="AI640" s="56"/>
      <c r="AJ640" s="56"/>
      <c r="AK640" s="56"/>
      <c r="AL640" s="56"/>
      <c r="AM640" s="56"/>
      <c r="AN640" s="56"/>
      <c r="AO640" s="56"/>
      <c r="AP640" s="56"/>
      <c r="AQ640" s="56"/>
      <c r="AR640" s="56"/>
      <c r="AS640" s="56"/>
      <c r="AT640" s="56"/>
      <c r="AU640" s="56"/>
      <c r="AV640" s="56"/>
      <c r="AW640" s="56"/>
      <c r="AX640" s="56"/>
      <c r="AY640" s="56"/>
      <c r="AZ640" s="56"/>
      <c r="BA640" s="56"/>
      <c r="BB640" s="56"/>
      <c r="BC640" s="56"/>
      <c r="BD640" s="56"/>
      <c r="BE640" s="56"/>
      <c r="BF640" s="56"/>
    </row>
    <row r="641" spans="1:58">
      <c r="A641" s="56"/>
      <c r="B641" s="56"/>
      <c r="C641" s="56"/>
      <c r="D641" s="56"/>
      <c r="E641" s="56"/>
      <c r="F641" s="56"/>
      <c r="G641" s="56"/>
      <c r="H641" s="56"/>
      <c r="I641" s="56"/>
      <c r="J641" s="58"/>
      <c r="K641" s="60">
        <v>44927</v>
      </c>
      <c r="L641" s="61">
        <f t="shared" si="31"/>
        <v>103.10223011927424</v>
      </c>
      <c r="M641" s="61">
        <f t="shared" si="32"/>
        <v>145.86542148872198</v>
      </c>
      <c r="N641" s="61">
        <f t="shared" si="30"/>
        <v>124.48382580399812</v>
      </c>
      <c r="O641" s="61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6"/>
      <c r="AI641" s="56"/>
      <c r="AJ641" s="56"/>
      <c r="AK641" s="56"/>
      <c r="AL641" s="56"/>
      <c r="AM641" s="56"/>
      <c r="AN641" s="56"/>
      <c r="AO641" s="56"/>
      <c r="AP641" s="56"/>
      <c r="AQ641" s="56"/>
      <c r="AR641" s="56"/>
      <c r="AS641" s="56"/>
      <c r="AT641" s="56"/>
      <c r="AU641" s="56"/>
      <c r="AV641" s="56"/>
      <c r="AW641" s="56"/>
      <c r="AX641" s="56"/>
      <c r="AY641" s="56"/>
      <c r="AZ641" s="56"/>
      <c r="BA641" s="56"/>
      <c r="BB641" s="56"/>
      <c r="BC641" s="56"/>
      <c r="BD641" s="56"/>
      <c r="BE641" s="56"/>
      <c r="BF641" s="56"/>
    </row>
    <row r="642" spans="1:58">
      <c r="A642" s="56"/>
      <c r="B642" s="56"/>
      <c r="C642" s="56"/>
      <c r="D642" s="56"/>
      <c r="E642" s="56"/>
      <c r="F642" s="56"/>
      <c r="G642" s="56"/>
      <c r="H642" s="56"/>
      <c r="I642" s="56"/>
      <c r="J642" s="58"/>
      <c r="K642" s="60">
        <v>44958</v>
      </c>
      <c r="L642" s="61">
        <f t="shared" si="31"/>
        <v>103.09879274804003</v>
      </c>
      <c r="M642" s="61">
        <f t="shared" si="32"/>
        <v>146.10274857111858</v>
      </c>
      <c r="N642" s="61">
        <f t="shared" si="30"/>
        <v>124.6007706595793</v>
      </c>
      <c r="O642" s="61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6"/>
      <c r="AI642" s="56"/>
      <c r="AJ642" s="56"/>
      <c r="AK642" s="56"/>
      <c r="AL642" s="56"/>
      <c r="AM642" s="56"/>
      <c r="AN642" s="56"/>
      <c r="AO642" s="56"/>
      <c r="AP642" s="56"/>
      <c r="AQ642" s="56"/>
      <c r="AR642" s="56"/>
      <c r="AS642" s="56"/>
      <c r="AT642" s="56"/>
      <c r="AU642" s="56"/>
      <c r="AV642" s="56"/>
      <c r="AW642" s="56"/>
      <c r="AX642" s="56"/>
      <c r="AY642" s="56"/>
      <c r="AZ642" s="56"/>
      <c r="BA642" s="56"/>
      <c r="BB642" s="56"/>
      <c r="BC642" s="56"/>
      <c r="BD642" s="56"/>
      <c r="BE642" s="56"/>
      <c r="BF642" s="56"/>
    </row>
    <row r="643" spans="1:58">
      <c r="A643" s="56"/>
      <c r="B643" s="56"/>
      <c r="C643" s="56"/>
      <c r="D643" s="56"/>
      <c r="E643" s="56"/>
      <c r="F643" s="56"/>
      <c r="G643" s="56"/>
      <c r="H643" s="56"/>
      <c r="I643" s="56"/>
      <c r="J643" s="58"/>
      <c r="K643" s="60">
        <v>44986</v>
      </c>
      <c r="L643" s="61">
        <f t="shared" si="31"/>
        <v>103.09535549140585</v>
      </c>
      <c r="M643" s="61">
        <f t="shared" si="32"/>
        <v>146.34046179125411</v>
      </c>
      <c r="N643" s="61">
        <f t="shared" si="30"/>
        <v>124.71790864132998</v>
      </c>
      <c r="O643" s="61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6"/>
      <c r="AI643" s="56"/>
      <c r="AJ643" s="56"/>
      <c r="AK643" s="56"/>
      <c r="AL643" s="56"/>
      <c r="AM643" s="56"/>
      <c r="AN643" s="56"/>
      <c r="AO643" s="56"/>
      <c r="AP643" s="56"/>
      <c r="AQ643" s="56"/>
      <c r="AR643" s="56"/>
      <c r="AS643" s="56"/>
      <c r="AT643" s="56"/>
      <c r="AU643" s="56"/>
      <c r="AV643" s="56"/>
      <c r="AW643" s="56"/>
      <c r="AX643" s="56"/>
      <c r="AY643" s="56"/>
      <c r="AZ643" s="56"/>
      <c r="BA643" s="56"/>
      <c r="BB643" s="56"/>
      <c r="BC643" s="56"/>
      <c r="BD643" s="56"/>
      <c r="BE643" s="56"/>
      <c r="BF643" s="56"/>
    </row>
    <row r="644" spans="1:58">
      <c r="A644" s="56"/>
      <c r="B644" s="56"/>
      <c r="C644" s="56"/>
      <c r="D644" s="56"/>
      <c r="E644" s="56"/>
      <c r="F644" s="56"/>
      <c r="G644" s="56"/>
      <c r="H644" s="56"/>
      <c r="I644" s="56"/>
      <c r="J644" s="58"/>
      <c r="K644" s="60">
        <v>45017</v>
      </c>
      <c r="L644" s="61">
        <f t="shared" si="31"/>
        <v>103.09191834936792</v>
      </c>
      <c r="M644" s="61">
        <f t="shared" si="32"/>
        <v>146.57856177738535</v>
      </c>
      <c r="N644" s="61">
        <f t="shared" ref="N644:N707" si="33">AVERAGE(L644:M644)</f>
        <v>124.83524006337663</v>
      </c>
      <c r="O644" s="61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  <c r="AH644" s="56"/>
      <c r="AI644" s="56"/>
      <c r="AJ644" s="56"/>
      <c r="AK644" s="56"/>
      <c r="AL644" s="56"/>
      <c r="AM644" s="56"/>
      <c r="AN644" s="56"/>
      <c r="AO644" s="56"/>
      <c r="AP644" s="56"/>
      <c r="AQ644" s="56"/>
      <c r="AR644" s="56"/>
      <c r="AS644" s="56"/>
      <c r="AT644" s="56"/>
      <c r="AU644" s="56"/>
      <c r="AV644" s="56"/>
      <c r="AW644" s="56"/>
      <c r="AX644" s="56"/>
      <c r="AY644" s="56"/>
      <c r="AZ644" s="56"/>
      <c r="BA644" s="56"/>
      <c r="BB644" s="56"/>
      <c r="BC644" s="56"/>
      <c r="BD644" s="56"/>
      <c r="BE644" s="56"/>
      <c r="BF644" s="56"/>
    </row>
    <row r="645" spans="1:58">
      <c r="A645" s="56"/>
      <c r="B645" s="56"/>
      <c r="C645" s="56"/>
      <c r="D645" s="56"/>
      <c r="E645" s="56"/>
      <c r="F645" s="56"/>
      <c r="G645" s="56"/>
      <c r="H645" s="56"/>
      <c r="I645" s="56"/>
      <c r="J645" s="58"/>
      <c r="K645" s="60">
        <v>45047</v>
      </c>
      <c r="L645" s="61">
        <f t="shared" si="31"/>
        <v>103.08848132192239</v>
      </c>
      <c r="M645" s="61">
        <f t="shared" si="32"/>
        <v>146.81704915879129</v>
      </c>
      <c r="N645" s="61">
        <f t="shared" si="33"/>
        <v>124.95276524035684</v>
      </c>
      <c r="O645" s="61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6"/>
      <c r="AI645" s="56"/>
      <c r="AJ645" s="56"/>
      <c r="AK645" s="56"/>
      <c r="AL645" s="56"/>
      <c r="AM645" s="56"/>
      <c r="AN645" s="56"/>
      <c r="AO645" s="56"/>
      <c r="AP645" s="56"/>
      <c r="AQ645" s="56"/>
      <c r="AR645" s="56"/>
      <c r="AS645" s="56"/>
      <c r="AT645" s="56"/>
      <c r="AU645" s="56"/>
      <c r="AV645" s="56"/>
      <c r="AW645" s="56"/>
      <c r="AX645" s="56"/>
      <c r="AY645" s="56"/>
      <c r="AZ645" s="56"/>
      <c r="BA645" s="56"/>
      <c r="BB645" s="56"/>
      <c r="BC645" s="56"/>
      <c r="BD645" s="56"/>
      <c r="BE645" s="56"/>
      <c r="BF645" s="56"/>
    </row>
    <row r="646" spans="1:58">
      <c r="A646" s="56"/>
      <c r="B646" s="56"/>
      <c r="C646" s="56"/>
      <c r="D646" s="56"/>
      <c r="E646" s="56"/>
      <c r="F646" s="56"/>
      <c r="G646" s="56"/>
      <c r="H646" s="56"/>
      <c r="I646" s="56"/>
      <c r="J646" s="58"/>
      <c r="K646" s="60">
        <v>45078</v>
      </c>
      <c r="L646" s="61">
        <f t="shared" si="31"/>
        <v>103.08504440906546</v>
      </c>
      <c r="M646" s="61">
        <f t="shared" si="32"/>
        <v>147.05592456577477</v>
      </c>
      <c r="N646" s="61">
        <f t="shared" si="33"/>
        <v>125.07048448742012</v>
      </c>
      <c r="O646" s="61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  <c r="AJ646" s="56"/>
      <c r="AK646" s="56"/>
      <c r="AL646" s="56"/>
      <c r="AM646" s="56"/>
      <c r="AN646" s="56"/>
      <c r="AO646" s="56"/>
      <c r="AP646" s="56"/>
      <c r="AQ646" s="56"/>
      <c r="AR646" s="56"/>
      <c r="AS646" s="56"/>
      <c r="AT646" s="56"/>
      <c r="AU646" s="56"/>
      <c r="AV646" s="56"/>
      <c r="AW646" s="56"/>
      <c r="AX646" s="56"/>
      <c r="AY646" s="56"/>
      <c r="AZ646" s="56"/>
      <c r="BA646" s="56"/>
      <c r="BB646" s="56"/>
      <c r="BC646" s="56"/>
      <c r="BD646" s="56"/>
      <c r="BE646" s="56"/>
      <c r="BF646" s="56"/>
    </row>
    <row r="647" spans="1:58">
      <c r="A647" s="56"/>
      <c r="B647" s="56"/>
      <c r="C647" s="56"/>
      <c r="D647" s="56"/>
      <c r="E647" s="56"/>
      <c r="F647" s="56"/>
      <c r="G647" s="56"/>
      <c r="H647" s="56"/>
      <c r="I647" s="56"/>
      <c r="J647" s="58"/>
      <c r="K647" s="60">
        <v>45108</v>
      </c>
      <c r="L647" s="61">
        <f t="shared" si="31"/>
        <v>103.0816076107933</v>
      </c>
      <c r="M647" s="61">
        <f t="shared" si="32"/>
        <v>147.29518862966418</v>
      </c>
      <c r="N647" s="61">
        <f t="shared" si="33"/>
        <v>125.18839812022874</v>
      </c>
      <c r="O647" s="61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  <c r="AJ647" s="56"/>
      <c r="AK647" s="56"/>
      <c r="AL647" s="56"/>
      <c r="AM647" s="56"/>
      <c r="AN647" s="56"/>
      <c r="AO647" s="56"/>
      <c r="AP647" s="56"/>
      <c r="AQ647" s="56"/>
      <c r="AR647" s="56"/>
      <c r="AS647" s="56"/>
      <c r="AT647" s="56"/>
      <c r="AU647" s="56"/>
      <c r="AV647" s="56"/>
      <c r="AW647" s="56"/>
      <c r="AX647" s="56"/>
      <c r="AY647" s="56"/>
      <c r="AZ647" s="56"/>
      <c r="BA647" s="56"/>
      <c r="BB647" s="56"/>
      <c r="BC647" s="56"/>
      <c r="BD647" s="56"/>
      <c r="BE647" s="56"/>
      <c r="BF647" s="56"/>
    </row>
    <row r="648" spans="1:58">
      <c r="A648" s="56"/>
      <c r="B648" s="56"/>
      <c r="C648" s="56"/>
      <c r="D648" s="56"/>
      <c r="E648" s="56"/>
      <c r="F648" s="56"/>
      <c r="G648" s="56"/>
      <c r="H648" s="56"/>
      <c r="I648" s="56"/>
      <c r="J648" s="58"/>
      <c r="K648" s="60">
        <v>45139</v>
      </c>
      <c r="L648" s="61">
        <f t="shared" si="31"/>
        <v>103.07817092710209</v>
      </c>
      <c r="M648" s="61">
        <f t="shared" si="32"/>
        <v>147.53484198281504</v>
      </c>
      <c r="N648" s="61">
        <f t="shared" si="33"/>
        <v>125.30650645495857</v>
      </c>
      <c r="O648" s="61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6"/>
      <c r="AI648" s="56"/>
      <c r="AJ648" s="56"/>
      <c r="AK648" s="56"/>
      <c r="AL648" s="56"/>
      <c r="AM648" s="56"/>
      <c r="AN648" s="56"/>
      <c r="AO648" s="56"/>
      <c r="AP648" s="56"/>
      <c r="AQ648" s="56"/>
      <c r="AR648" s="56"/>
      <c r="AS648" s="56"/>
      <c r="AT648" s="56"/>
      <c r="AU648" s="56"/>
      <c r="AV648" s="56"/>
      <c r="AW648" s="56"/>
      <c r="AX648" s="56"/>
      <c r="AY648" s="56"/>
      <c r="AZ648" s="56"/>
      <c r="BA648" s="56"/>
      <c r="BB648" s="56"/>
      <c r="BC648" s="56"/>
      <c r="BD648" s="56"/>
      <c r="BE648" s="56"/>
      <c r="BF648" s="56"/>
    </row>
    <row r="649" spans="1:58">
      <c r="A649" s="56"/>
      <c r="B649" s="56"/>
      <c r="C649" s="56"/>
      <c r="D649" s="56"/>
      <c r="E649" s="56"/>
      <c r="F649" s="56"/>
      <c r="G649" s="56"/>
      <c r="H649" s="56"/>
      <c r="I649" s="56"/>
      <c r="J649" s="58"/>
      <c r="K649" s="60">
        <v>45170</v>
      </c>
      <c r="L649" s="61">
        <f t="shared" si="31"/>
        <v>103.07473435798801</v>
      </c>
      <c r="M649" s="61">
        <f t="shared" si="32"/>
        <v>147.77488525861179</v>
      </c>
      <c r="N649" s="61">
        <f t="shared" si="33"/>
        <v>125.4248098082999</v>
      </c>
      <c r="O649" s="61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  <c r="AH649" s="56"/>
      <c r="AI649" s="56"/>
      <c r="AJ649" s="56"/>
      <c r="AK649" s="56"/>
      <c r="AL649" s="56"/>
      <c r="AM649" s="56"/>
      <c r="AN649" s="56"/>
      <c r="AO649" s="56"/>
      <c r="AP649" s="56"/>
      <c r="AQ649" s="56"/>
      <c r="AR649" s="56"/>
      <c r="AS649" s="56"/>
      <c r="AT649" s="56"/>
      <c r="AU649" s="56"/>
      <c r="AV649" s="56"/>
      <c r="AW649" s="56"/>
      <c r="AX649" s="56"/>
      <c r="AY649" s="56"/>
      <c r="AZ649" s="56"/>
      <c r="BA649" s="56"/>
      <c r="BB649" s="56"/>
      <c r="BC649" s="56"/>
      <c r="BD649" s="56"/>
      <c r="BE649" s="56"/>
      <c r="BF649" s="56"/>
    </row>
    <row r="650" spans="1:58">
      <c r="A650" s="56"/>
      <c r="B650" s="56"/>
      <c r="C650" s="56"/>
      <c r="D650" s="56"/>
      <c r="E650" s="56"/>
      <c r="F650" s="56"/>
      <c r="G650" s="56"/>
      <c r="H650" s="56"/>
      <c r="I650" s="56"/>
      <c r="J650" s="58"/>
      <c r="K650" s="60">
        <v>45200</v>
      </c>
      <c r="L650" s="61">
        <f t="shared" si="31"/>
        <v>103.07129790344723</v>
      </c>
      <c r="M650" s="61">
        <f t="shared" si="32"/>
        <v>148.01531909146937</v>
      </c>
      <c r="N650" s="61">
        <f t="shared" si="33"/>
        <v>125.5433084974583</v>
      </c>
      <c r="O650" s="61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  <c r="AH650" s="56"/>
      <c r="AI650" s="56"/>
      <c r="AJ650" s="56"/>
      <c r="AK650" s="56"/>
      <c r="AL650" s="56"/>
      <c r="AM650" s="56"/>
      <c r="AN650" s="56"/>
      <c r="AO650" s="56"/>
      <c r="AP650" s="56"/>
      <c r="AQ650" s="56"/>
      <c r="AR650" s="56"/>
      <c r="AS650" s="56"/>
      <c r="AT650" s="56"/>
      <c r="AU650" s="56"/>
      <c r="AV650" s="56"/>
      <c r="AW650" s="56"/>
      <c r="AX650" s="56"/>
      <c r="AY650" s="56"/>
      <c r="AZ650" s="56"/>
      <c r="BA650" s="56"/>
      <c r="BB650" s="56"/>
      <c r="BC650" s="56"/>
      <c r="BD650" s="56"/>
      <c r="BE650" s="56"/>
      <c r="BF650" s="56"/>
    </row>
    <row r="651" spans="1:58">
      <c r="A651" s="56"/>
      <c r="B651" s="56"/>
      <c r="C651" s="56"/>
      <c r="D651" s="56"/>
      <c r="E651" s="56"/>
      <c r="F651" s="56"/>
      <c r="G651" s="56"/>
      <c r="H651" s="56"/>
      <c r="I651" s="56"/>
      <c r="J651" s="58"/>
      <c r="K651" s="60">
        <v>45231</v>
      </c>
      <c r="L651" s="61">
        <f t="shared" si="31"/>
        <v>103.06786156347594</v>
      </c>
      <c r="M651" s="61">
        <f t="shared" si="32"/>
        <v>148.25614411683495</v>
      </c>
      <c r="N651" s="61">
        <f t="shared" si="33"/>
        <v>125.66200284015545</v>
      </c>
      <c r="O651" s="61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  <c r="AH651" s="56"/>
      <c r="AI651" s="56"/>
      <c r="AJ651" s="56"/>
      <c r="AK651" s="56"/>
      <c r="AL651" s="56"/>
      <c r="AM651" s="56"/>
      <c r="AN651" s="56"/>
      <c r="AO651" s="56"/>
      <c r="AP651" s="56"/>
      <c r="AQ651" s="56"/>
      <c r="AR651" s="56"/>
      <c r="AS651" s="56"/>
      <c r="AT651" s="56"/>
      <c r="AU651" s="56"/>
      <c r="AV651" s="56"/>
      <c r="AW651" s="56"/>
      <c r="AX651" s="56"/>
      <c r="AY651" s="56"/>
      <c r="AZ651" s="56"/>
      <c r="BA651" s="56"/>
      <c r="BB651" s="56"/>
      <c r="BC651" s="56"/>
      <c r="BD651" s="56"/>
      <c r="BE651" s="56"/>
      <c r="BF651" s="56"/>
    </row>
    <row r="652" spans="1:58">
      <c r="A652" s="56"/>
      <c r="B652" s="56"/>
      <c r="C652" s="56"/>
      <c r="D652" s="56"/>
      <c r="E652" s="56"/>
      <c r="F652" s="56"/>
      <c r="G652" s="56"/>
      <c r="H652" s="56"/>
      <c r="I652" s="56"/>
      <c r="J652" s="58"/>
      <c r="K652" s="60">
        <v>45261</v>
      </c>
      <c r="L652" s="61">
        <f t="shared" si="31"/>
        <v>103.06442533807034</v>
      </c>
      <c r="M652" s="61">
        <f t="shared" si="32"/>
        <v>148.49736097118955</v>
      </c>
      <c r="N652" s="61">
        <f t="shared" si="33"/>
        <v>125.78089315462995</v>
      </c>
      <c r="O652" s="61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  <c r="AH652" s="56"/>
      <c r="AI652" s="56"/>
      <c r="AJ652" s="56"/>
      <c r="AK652" s="56"/>
      <c r="AL652" s="56"/>
      <c r="AM652" s="56"/>
      <c r="AN652" s="56"/>
      <c r="AO652" s="56"/>
      <c r="AP652" s="56"/>
      <c r="AQ652" s="56"/>
      <c r="AR652" s="56"/>
      <c r="AS652" s="56"/>
      <c r="AT652" s="56"/>
      <c r="AU652" s="56"/>
      <c r="AV652" s="56"/>
      <c r="AW652" s="56"/>
      <c r="AX652" s="56"/>
      <c r="AY652" s="56"/>
      <c r="AZ652" s="56"/>
      <c r="BA652" s="56"/>
      <c r="BB652" s="56"/>
      <c r="BC652" s="56"/>
      <c r="BD652" s="56"/>
      <c r="BE652" s="56"/>
      <c r="BF652" s="56"/>
    </row>
    <row r="653" spans="1:58">
      <c r="A653" s="56"/>
      <c r="B653" s="56"/>
      <c r="C653" s="56"/>
      <c r="D653" s="56"/>
      <c r="E653" s="56"/>
      <c r="F653" s="56"/>
      <c r="G653" s="56"/>
      <c r="H653" s="56"/>
      <c r="I653" s="56"/>
      <c r="J653" s="58"/>
      <c r="K653" s="60">
        <v>45292</v>
      </c>
      <c r="L653" s="61">
        <f t="shared" si="31"/>
        <v>103.06098922722657</v>
      </c>
      <c r="M653" s="61">
        <f t="shared" si="32"/>
        <v>148.73897029204983</v>
      </c>
      <c r="N653" s="61">
        <f t="shared" si="33"/>
        <v>125.8999797596382</v>
      </c>
      <c r="O653" s="61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  <c r="AH653" s="56"/>
      <c r="AI653" s="56"/>
      <c r="AJ653" s="56"/>
      <c r="AK653" s="56"/>
      <c r="AL653" s="56"/>
      <c r="AM653" s="56"/>
      <c r="AN653" s="56"/>
      <c r="AO653" s="56"/>
      <c r="AP653" s="56"/>
      <c r="AQ653" s="56"/>
      <c r="AR653" s="56"/>
      <c r="AS653" s="56"/>
      <c r="AT653" s="56"/>
      <c r="AU653" s="56"/>
      <c r="AV653" s="56"/>
      <c r="AW653" s="56"/>
      <c r="AX653" s="56"/>
      <c r="AY653" s="56"/>
      <c r="AZ653" s="56"/>
      <c r="BA653" s="56"/>
      <c r="BB653" s="56"/>
      <c r="BC653" s="56"/>
      <c r="BD653" s="56"/>
      <c r="BE653" s="56"/>
      <c r="BF653" s="56"/>
    </row>
    <row r="654" spans="1:58">
      <c r="A654" s="56"/>
      <c r="B654" s="56"/>
      <c r="C654" s="56"/>
      <c r="D654" s="56"/>
      <c r="E654" s="56"/>
      <c r="F654" s="56"/>
      <c r="G654" s="56"/>
      <c r="H654" s="56"/>
      <c r="I654" s="56"/>
      <c r="J654" s="58"/>
      <c r="K654" s="60">
        <v>45323</v>
      </c>
      <c r="L654" s="61">
        <f t="shared" si="31"/>
        <v>103.05755323094084</v>
      </c>
      <c r="M654" s="61">
        <f t="shared" si="32"/>
        <v>148.98097271796965</v>
      </c>
      <c r="N654" s="61">
        <f t="shared" si="33"/>
        <v>126.01926297445524</v>
      </c>
      <c r="O654" s="61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  <c r="AJ654" s="56"/>
      <c r="AK654" s="56"/>
      <c r="AL654" s="56"/>
      <c r="AM654" s="56"/>
      <c r="AN654" s="56"/>
      <c r="AO654" s="56"/>
      <c r="AP654" s="56"/>
      <c r="AQ654" s="56"/>
      <c r="AR654" s="56"/>
      <c r="AS654" s="56"/>
      <c r="AT654" s="56"/>
      <c r="AU654" s="56"/>
      <c r="AV654" s="56"/>
      <c r="AW654" s="56"/>
      <c r="AX654" s="56"/>
      <c r="AY654" s="56"/>
      <c r="AZ654" s="56"/>
      <c r="BA654" s="56"/>
      <c r="BB654" s="56"/>
      <c r="BC654" s="56"/>
      <c r="BD654" s="56"/>
      <c r="BE654" s="56"/>
      <c r="BF654" s="56"/>
    </row>
    <row r="655" spans="1:58">
      <c r="A655" s="56"/>
      <c r="B655" s="56"/>
      <c r="C655" s="56"/>
      <c r="D655" s="56"/>
      <c r="E655" s="56"/>
      <c r="F655" s="56"/>
      <c r="G655" s="56"/>
      <c r="H655" s="56"/>
      <c r="I655" s="56"/>
      <c r="J655" s="58"/>
      <c r="K655" s="60">
        <v>45352</v>
      </c>
      <c r="L655" s="61">
        <f t="shared" si="31"/>
        <v>103.05411734920932</v>
      </c>
      <c r="M655" s="61">
        <f t="shared" si="32"/>
        <v>149.22336888854184</v>
      </c>
      <c r="N655" s="61">
        <f t="shared" si="33"/>
        <v>126.13874311887558</v>
      </c>
      <c r="O655" s="61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6"/>
      <c r="AI655" s="56"/>
      <c r="AJ655" s="56"/>
      <c r="AK655" s="56"/>
      <c r="AL655" s="56"/>
      <c r="AM655" s="56"/>
      <c r="AN655" s="56"/>
      <c r="AO655" s="56"/>
      <c r="AP655" s="56"/>
      <c r="AQ655" s="56"/>
      <c r="AR655" s="56"/>
      <c r="AS655" s="56"/>
      <c r="AT655" s="56"/>
      <c r="AU655" s="56"/>
      <c r="AV655" s="56"/>
      <c r="AW655" s="56"/>
      <c r="AX655" s="56"/>
      <c r="AY655" s="56"/>
      <c r="AZ655" s="56"/>
      <c r="BA655" s="56"/>
      <c r="BB655" s="56"/>
      <c r="BC655" s="56"/>
      <c r="BD655" s="56"/>
      <c r="BE655" s="56"/>
      <c r="BF655" s="56"/>
    </row>
    <row r="656" spans="1:58">
      <c r="A656" s="56"/>
      <c r="B656" s="56"/>
      <c r="C656" s="56"/>
      <c r="D656" s="56"/>
      <c r="E656" s="56"/>
      <c r="F656" s="56"/>
      <c r="G656" s="56"/>
      <c r="H656" s="56"/>
      <c r="I656" s="56"/>
      <c r="J656" s="58"/>
      <c r="K656" s="60">
        <v>45383</v>
      </c>
      <c r="L656" s="61">
        <f t="shared" si="31"/>
        <v>103.0506815820282</v>
      </c>
      <c r="M656" s="61">
        <f t="shared" si="32"/>
        <v>149.46615944439986</v>
      </c>
      <c r="N656" s="61">
        <f t="shared" si="33"/>
        <v>126.25842051321403</v>
      </c>
      <c r="O656" s="61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  <c r="AH656" s="56"/>
      <c r="AI656" s="56"/>
      <c r="AJ656" s="56"/>
      <c r="AK656" s="56"/>
      <c r="AL656" s="56"/>
      <c r="AM656" s="56"/>
      <c r="AN656" s="56"/>
      <c r="AO656" s="56"/>
      <c r="AP656" s="56"/>
      <c r="AQ656" s="56"/>
      <c r="AR656" s="56"/>
      <c r="AS656" s="56"/>
      <c r="AT656" s="56"/>
      <c r="AU656" s="56"/>
      <c r="AV656" s="56"/>
      <c r="AW656" s="56"/>
      <c r="AX656" s="56"/>
      <c r="AY656" s="56"/>
      <c r="AZ656" s="56"/>
      <c r="BA656" s="56"/>
      <c r="BB656" s="56"/>
      <c r="BC656" s="56"/>
      <c r="BD656" s="56"/>
      <c r="BE656" s="56"/>
      <c r="BF656" s="56"/>
    </row>
    <row r="657" spans="1:58">
      <c r="A657" s="56"/>
      <c r="B657" s="56"/>
      <c r="C657" s="56"/>
      <c r="D657" s="56"/>
      <c r="E657" s="56"/>
      <c r="F657" s="56"/>
      <c r="G657" s="56"/>
      <c r="H657" s="56"/>
      <c r="I657" s="56"/>
      <c r="J657" s="58"/>
      <c r="K657" s="60">
        <v>45413</v>
      </c>
      <c r="L657" s="61">
        <f t="shared" si="31"/>
        <v>103.04724592939365</v>
      </c>
      <c r="M657" s="61">
        <f t="shared" si="32"/>
        <v>149.70934502721948</v>
      </c>
      <c r="N657" s="61">
        <f t="shared" si="33"/>
        <v>126.37829547830657</v>
      </c>
      <c r="O657" s="61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  <c r="AH657" s="56"/>
      <c r="AI657" s="56"/>
      <c r="AJ657" s="56"/>
      <c r="AK657" s="56"/>
      <c r="AL657" s="56"/>
      <c r="AM657" s="56"/>
      <c r="AN657" s="56"/>
      <c r="AO657" s="56"/>
      <c r="AP657" s="56"/>
      <c r="AQ657" s="56"/>
      <c r="AR657" s="56"/>
      <c r="AS657" s="56"/>
      <c r="AT657" s="56"/>
      <c r="AU657" s="56"/>
      <c r="AV657" s="56"/>
      <c r="AW657" s="56"/>
      <c r="AX657" s="56"/>
      <c r="AY657" s="56"/>
      <c r="AZ657" s="56"/>
      <c r="BA657" s="56"/>
      <c r="BB657" s="56"/>
      <c r="BC657" s="56"/>
      <c r="BD657" s="56"/>
      <c r="BE657" s="56"/>
      <c r="BF657" s="56"/>
    </row>
    <row r="658" spans="1:58">
      <c r="A658" s="56"/>
      <c r="B658" s="56"/>
      <c r="C658" s="56"/>
      <c r="D658" s="56"/>
      <c r="E658" s="56"/>
      <c r="F658" s="56"/>
      <c r="G658" s="56"/>
      <c r="H658" s="56"/>
      <c r="I658" s="56"/>
      <c r="J658" s="58"/>
      <c r="K658" s="60">
        <v>45444</v>
      </c>
      <c r="L658" s="61">
        <f t="shared" si="31"/>
        <v>103.04381039130186</v>
      </c>
      <c r="M658" s="61">
        <f t="shared" si="32"/>
        <v>149.95292627972054</v>
      </c>
      <c r="N658" s="61">
        <f t="shared" si="33"/>
        <v>126.4983683355112</v>
      </c>
      <c r="O658" s="61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  <c r="AH658" s="56"/>
      <c r="AI658" s="56"/>
      <c r="AJ658" s="56"/>
      <c r="AK658" s="56"/>
      <c r="AL658" s="56"/>
      <c r="AM658" s="56"/>
      <c r="AN658" s="56"/>
      <c r="AO658" s="56"/>
      <c r="AP658" s="56"/>
      <c r="AQ658" s="56"/>
      <c r="AR658" s="56"/>
      <c r="AS658" s="56"/>
      <c r="AT658" s="56"/>
      <c r="AU658" s="56"/>
      <c r="AV658" s="56"/>
      <c r="AW658" s="56"/>
      <c r="AX658" s="56"/>
      <c r="AY658" s="56"/>
      <c r="AZ658" s="56"/>
      <c r="BA658" s="56"/>
      <c r="BB658" s="56"/>
      <c r="BC658" s="56"/>
      <c r="BD658" s="56"/>
      <c r="BE658" s="56"/>
      <c r="BF658" s="56"/>
    </row>
    <row r="659" spans="1:58">
      <c r="A659" s="56"/>
      <c r="B659" s="56"/>
      <c r="C659" s="56"/>
      <c r="D659" s="56"/>
      <c r="E659" s="56"/>
      <c r="F659" s="56"/>
      <c r="G659" s="56"/>
      <c r="H659" s="56"/>
      <c r="I659" s="56"/>
      <c r="J659" s="58"/>
      <c r="K659" s="60">
        <v>45474</v>
      </c>
      <c r="L659" s="61">
        <f t="shared" si="31"/>
        <v>103.040374967749</v>
      </c>
      <c r="M659" s="61">
        <f t="shared" si="32"/>
        <v>150.19690384566857</v>
      </c>
      <c r="N659" s="61">
        <f t="shared" si="33"/>
        <v>126.61863940670878</v>
      </c>
      <c r="O659" s="61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  <c r="AH659" s="56"/>
      <c r="AI659" s="56"/>
      <c r="AJ659" s="56"/>
      <c r="AK659" s="56"/>
      <c r="AL659" s="56"/>
      <c r="AM659" s="56"/>
      <c r="AN659" s="56"/>
      <c r="AO659" s="56"/>
      <c r="AP659" s="56"/>
      <c r="AQ659" s="56"/>
      <c r="AR659" s="56"/>
      <c r="AS659" s="56"/>
      <c r="AT659" s="56"/>
      <c r="AU659" s="56"/>
      <c r="AV659" s="56"/>
      <c r="AW659" s="56"/>
      <c r="AX659" s="56"/>
      <c r="AY659" s="56"/>
      <c r="AZ659" s="56"/>
      <c r="BA659" s="56"/>
      <c r="BB659" s="56"/>
      <c r="BC659" s="56"/>
      <c r="BD659" s="56"/>
      <c r="BE659" s="56"/>
      <c r="BF659" s="56"/>
    </row>
    <row r="660" spans="1:58">
      <c r="A660" s="56"/>
      <c r="B660" s="56"/>
      <c r="C660" s="56"/>
      <c r="D660" s="56"/>
      <c r="E660" s="56"/>
      <c r="F660" s="56"/>
      <c r="G660" s="56"/>
      <c r="H660" s="56"/>
      <c r="I660" s="56"/>
      <c r="J660" s="58"/>
      <c r="K660" s="60">
        <v>45505</v>
      </c>
      <c r="L660" s="61">
        <f t="shared" si="31"/>
        <v>103.03693965873127</v>
      </c>
      <c r="M660" s="61">
        <f t="shared" si="32"/>
        <v>150.4412783698765</v>
      </c>
      <c r="N660" s="61">
        <f t="shared" si="33"/>
        <v>126.73910901430389</v>
      </c>
      <c r="O660" s="61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  <c r="AH660" s="56"/>
      <c r="AI660" s="56"/>
      <c r="AJ660" s="56"/>
      <c r="AK660" s="56"/>
      <c r="AL660" s="56"/>
      <c r="AM660" s="56"/>
      <c r="AN660" s="56"/>
      <c r="AO660" s="56"/>
      <c r="AP660" s="56"/>
      <c r="AQ660" s="56"/>
      <c r="AR660" s="56"/>
      <c r="AS660" s="56"/>
      <c r="AT660" s="56"/>
      <c r="AU660" s="56"/>
      <c r="AV660" s="56"/>
      <c r="AW660" s="56"/>
      <c r="AX660" s="56"/>
      <c r="AY660" s="56"/>
      <c r="AZ660" s="56"/>
      <c r="BA660" s="56"/>
      <c r="BB660" s="56"/>
      <c r="BC660" s="56"/>
      <c r="BD660" s="56"/>
      <c r="BE660" s="56"/>
      <c r="BF660" s="56"/>
    </row>
    <row r="661" spans="1:58">
      <c r="A661" s="56"/>
      <c r="B661" s="56"/>
      <c r="C661" s="56"/>
      <c r="D661" s="56"/>
      <c r="E661" s="56"/>
      <c r="F661" s="56"/>
      <c r="G661" s="56"/>
      <c r="H661" s="56"/>
      <c r="I661" s="56"/>
      <c r="J661" s="58"/>
      <c r="K661" s="60">
        <v>45536</v>
      </c>
      <c r="L661" s="61">
        <f t="shared" si="31"/>
        <v>103.03350446424483</v>
      </c>
      <c r="M661" s="61">
        <f t="shared" si="32"/>
        <v>150.68605049820644</v>
      </c>
      <c r="N661" s="61">
        <f t="shared" si="33"/>
        <v>126.85977748122563</v>
      </c>
      <c r="O661" s="61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  <c r="AH661" s="56"/>
      <c r="AI661" s="56"/>
      <c r="AJ661" s="56"/>
      <c r="AK661" s="56"/>
      <c r="AL661" s="56"/>
      <c r="AM661" s="56"/>
      <c r="AN661" s="56"/>
      <c r="AO661" s="56"/>
      <c r="AP661" s="56"/>
      <c r="AQ661" s="56"/>
      <c r="AR661" s="56"/>
      <c r="AS661" s="56"/>
      <c r="AT661" s="56"/>
      <c r="AU661" s="56"/>
      <c r="AV661" s="56"/>
      <c r="AW661" s="56"/>
      <c r="AX661" s="56"/>
      <c r="AY661" s="56"/>
      <c r="AZ661" s="56"/>
      <c r="BA661" s="56"/>
      <c r="BB661" s="56"/>
      <c r="BC661" s="56"/>
      <c r="BD661" s="56"/>
      <c r="BE661" s="56"/>
      <c r="BF661" s="56"/>
    </row>
    <row r="662" spans="1:58">
      <c r="A662" s="56"/>
      <c r="B662" s="56"/>
      <c r="C662" s="56"/>
      <c r="D662" s="56"/>
      <c r="E662" s="56"/>
      <c r="F662" s="56"/>
      <c r="G662" s="56"/>
      <c r="H662" s="56"/>
      <c r="I662" s="56"/>
      <c r="J662" s="58"/>
      <c r="K662" s="60">
        <v>45566</v>
      </c>
      <c r="L662" s="61">
        <f t="shared" si="31"/>
        <v>103.03006938428587</v>
      </c>
      <c r="M662" s="61">
        <f t="shared" si="32"/>
        <v>150.93122087757132</v>
      </c>
      <c r="N662" s="61">
        <f t="shared" si="33"/>
        <v>126.98064513092859</v>
      </c>
      <c r="O662" s="61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6"/>
      <c r="AI662" s="56"/>
      <c r="AJ662" s="56"/>
      <c r="AK662" s="56"/>
      <c r="AL662" s="56"/>
      <c r="AM662" s="56"/>
      <c r="AN662" s="56"/>
      <c r="AO662" s="56"/>
      <c r="AP662" s="56"/>
      <c r="AQ662" s="56"/>
      <c r="AR662" s="56"/>
      <c r="AS662" s="56"/>
      <c r="AT662" s="56"/>
      <c r="AU662" s="56"/>
      <c r="AV662" s="56"/>
      <c r="AW662" s="56"/>
      <c r="AX662" s="56"/>
      <c r="AY662" s="56"/>
      <c r="AZ662" s="56"/>
      <c r="BA662" s="56"/>
      <c r="BB662" s="56"/>
      <c r="BC662" s="56"/>
      <c r="BD662" s="56"/>
      <c r="BE662" s="56"/>
      <c r="BF662" s="56"/>
    </row>
    <row r="663" spans="1:58">
      <c r="A663" s="56"/>
      <c r="B663" s="56"/>
      <c r="C663" s="56"/>
      <c r="D663" s="56"/>
      <c r="E663" s="56"/>
      <c r="F663" s="56"/>
      <c r="G663" s="56"/>
      <c r="H663" s="56"/>
      <c r="I663" s="56"/>
      <c r="J663" s="58"/>
      <c r="K663" s="60">
        <v>45597</v>
      </c>
      <c r="L663" s="61">
        <f t="shared" si="31"/>
        <v>103.02663441885058</v>
      </c>
      <c r="M663" s="61">
        <f t="shared" si="32"/>
        <v>151.1767901559366</v>
      </c>
      <c r="N663" s="61">
        <f t="shared" si="33"/>
        <v>127.10171228739358</v>
      </c>
      <c r="O663" s="61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  <c r="AH663" s="56"/>
      <c r="AI663" s="56"/>
      <c r="AJ663" s="56"/>
      <c r="AK663" s="56"/>
      <c r="AL663" s="56"/>
      <c r="AM663" s="56"/>
      <c r="AN663" s="56"/>
      <c r="AO663" s="56"/>
      <c r="AP663" s="56"/>
      <c r="AQ663" s="56"/>
      <c r="AR663" s="56"/>
      <c r="AS663" s="56"/>
      <c r="AT663" s="56"/>
      <c r="AU663" s="56"/>
      <c r="AV663" s="56"/>
      <c r="AW663" s="56"/>
      <c r="AX663" s="56"/>
      <c r="AY663" s="56"/>
      <c r="AZ663" s="56"/>
      <c r="BA663" s="56"/>
      <c r="BB663" s="56"/>
      <c r="BC663" s="56"/>
      <c r="BD663" s="56"/>
      <c r="BE663" s="56"/>
      <c r="BF663" s="56"/>
    </row>
    <row r="664" spans="1:58">
      <c r="A664" s="56"/>
      <c r="B664" s="56"/>
      <c r="C664" s="56"/>
      <c r="D664" s="56"/>
      <c r="E664" s="56"/>
      <c r="F664" s="56"/>
      <c r="G664" s="56"/>
      <c r="H664" s="56"/>
      <c r="I664" s="56"/>
      <c r="J664" s="58"/>
      <c r="K664" s="60">
        <v>45627</v>
      </c>
      <c r="L664" s="61">
        <f t="shared" si="31"/>
        <v>103.02319956793512</v>
      </c>
      <c r="M664" s="61">
        <f t="shared" si="32"/>
        <v>151.42275898232199</v>
      </c>
      <c r="N664" s="61">
        <f t="shared" si="33"/>
        <v>127.22297927512855</v>
      </c>
      <c r="O664" s="61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  <c r="AH664" s="56"/>
      <c r="AI664" s="56"/>
      <c r="AJ664" s="56"/>
      <c r="AK664" s="56"/>
      <c r="AL664" s="56"/>
      <c r="AM664" s="56"/>
      <c r="AN664" s="56"/>
      <c r="AO664" s="56"/>
      <c r="AP664" s="56"/>
      <c r="AQ664" s="56"/>
      <c r="AR664" s="56"/>
      <c r="AS664" s="56"/>
      <c r="AT664" s="56"/>
      <c r="AU664" s="56"/>
      <c r="AV664" s="56"/>
      <c r="AW664" s="56"/>
      <c r="AX664" s="56"/>
      <c r="AY664" s="56"/>
      <c r="AZ664" s="56"/>
      <c r="BA664" s="56"/>
      <c r="BB664" s="56"/>
      <c r="BC664" s="56"/>
      <c r="BD664" s="56"/>
      <c r="BE664" s="56"/>
      <c r="BF664" s="56"/>
    </row>
    <row r="665" spans="1:58">
      <c r="A665" s="56"/>
      <c r="B665" s="56"/>
      <c r="C665" s="56"/>
      <c r="D665" s="56"/>
      <c r="E665" s="56"/>
      <c r="F665" s="56"/>
      <c r="G665" s="56"/>
      <c r="H665" s="56"/>
      <c r="I665" s="56"/>
      <c r="J665" s="58"/>
      <c r="K665" s="60">
        <v>45658</v>
      </c>
      <c r="L665" s="61">
        <f t="shared" si="31"/>
        <v>103.0197648315357</v>
      </c>
      <c r="M665" s="61">
        <f t="shared" si="32"/>
        <v>151.66912800680322</v>
      </c>
      <c r="N665" s="61">
        <f t="shared" si="33"/>
        <v>127.34444641916946</v>
      </c>
      <c r="O665" s="61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6"/>
      <c r="AI665" s="56"/>
      <c r="AJ665" s="56"/>
      <c r="AK665" s="56"/>
      <c r="AL665" s="56"/>
      <c r="AM665" s="56"/>
      <c r="AN665" s="56"/>
      <c r="AO665" s="56"/>
      <c r="AP665" s="56"/>
      <c r="AQ665" s="56"/>
      <c r="AR665" s="56"/>
      <c r="AS665" s="56"/>
      <c r="AT665" s="56"/>
      <c r="AU665" s="56"/>
      <c r="AV665" s="56"/>
      <c r="AW665" s="56"/>
      <c r="AX665" s="56"/>
      <c r="AY665" s="56"/>
      <c r="AZ665" s="56"/>
      <c r="BA665" s="56"/>
      <c r="BB665" s="56"/>
      <c r="BC665" s="56"/>
      <c r="BD665" s="56"/>
      <c r="BE665" s="56"/>
      <c r="BF665" s="56"/>
    </row>
    <row r="666" spans="1:58">
      <c r="A666" s="56"/>
      <c r="B666" s="56"/>
      <c r="C666" s="56"/>
      <c r="D666" s="56"/>
      <c r="E666" s="56"/>
      <c r="F666" s="56"/>
      <c r="G666" s="56"/>
      <c r="H666" s="56"/>
      <c r="I666" s="56"/>
      <c r="J666" s="58"/>
      <c r="K666" s="60">
        <v>45689</v>
      </c>
      <c r="L666" s="61">
        <f t="shared" si="31"/>
        <v>103.01633020964849</v>
      </c>
      <c r="M666" s="61">
        <f t="shared" si="32"/>
        <v>151.91589788051365</v>
      </c>
      <c r="N666" s="61">
        <f t="shared" si="33"/>
        <v>127.46611404508107</v>
      </c>
      <c r="O666" s="61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  <c r="AH666" s="56"/>
      <c r="AI666" s="56"/>
      <c r="AJ666" s="56"/>
      <c r="AK666" s="56"/>
      <c r="AL666" s="56"/>
      <c r="AM666" s="56"/>
      <c r="AN666" s="56"/>
      <c r="AO666" s="56"/>
      <c r="AP666" s="56"/>
      <c r="AQ666" s="56"/>
      <c r="AR666" s="56"/>
      <c r="AS666" s="56"/>
      <c r="AT666" s="56"/>
      <c r="AU666" s="56"/>
      <c r="AV666" s="56"/>
      <c r="AW666" s="56"/>
      <c r="AX666" s="56"/>
      <c r="AY666" s="56"/>
      <c r="AZ666" s="56"/>
      <c r="BA666" s="56"/>
      <c r="BB666" s="56"/>
      <c r="BC666" s="56"/>
      <c r="BD666" s="56"/>
      <c r="BE666" s="56"/>
      <c r="BF666" s="56"/>
    </row>
    <row r="667" spans="1:58">
      <c r="A667" s="56"/>
      <c r="B667" s="56"/>
      <c r="C667" s="56"/>
      <c r="D667" s="56"/>
      <c r="E667" s="56"/>
      <c r="F667" s="56"/>
      <c r="G667" s="56"/>
      <c r="H667" s="56"/>
      <c r="I667" s="56"/>
      <c r="J667" s="58"/>
      <c r="K667" s="60">
        <v>45717</v>
      </c>
      <c r="L667" s="61">
        <f t="shared" si="31"/>
        <v>103.01289570226966</v>
      </c>
      <c r="M667" s="61">
        <f t="shared" si="32"/>
        <v>152.16306925564612</v>
      </c>
      <c r="N667" s="61">
        <f t="shared" si="33"/>
        <v>127.58798247895788</v>
      </c>
      <c r="O667" s="61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  <c r="AH667" s="56"/>
      <c r="AI667" s="56"/>
      <c r="AJ667" s="56"/>
      <c r="AK667" s="56"/>
      <c r="AL667" s="56"/>
      <c r="AM667" s="56"/>
      <c r="AN667" s="56"/>
      <c r="AO667" s="56"/>
      <c r="AP667" s="56"/>
      <c r="AQ667" s="56"/>
      <c r="AR667" s="56"/>
      <c r="AS667" s="56"/>
      <c r="AT667" s="56"/>
      <c r="AU667" s="56"/>
      <c r="AV667" s="56"/>
      <c r="AW667" s="56"/>
      <c r="AX667" s="56"/>
      <c r="AY667" s="56"/>
      <c r="AZ667" s="56"/>
      <c r="BA667" s="56"/>
      <c r="BB667" s="56"/>
      <c r="BC667" s="56"/>
      <c r="BD667" s="56"/>
      <c r="BE667" s="56"/>
      <c r="BF667" s="56"/>
    </row>
    <row r="668" spans="1:58">
      <c r="A668" s="56"/>
      <c r="B668" s="56"/>
      <c r="C668" s="56"/>
      <c r="D668" s="56"/>
      <c r="E668" s="56"/>
      <c r="F668" s="56"/>
      <c r="G668" s="56"/>
      <c r="H668" s="56"/>
      <c r="I668" s="56"/>
      <c r="J668" s="58"/>
      <c r="K668" s="60">
        <v>45748</v>
      </c>
      <c r="L668" s="61">
        <f t="shared" si="31"/>
        <v>103.00946130939541</v>
      </c>
      <c r="M668" s="61">
        <f t="shared" si="32"/>
        <v>152.41064278545454</v>
      </c>
      <c r="N668" s="61">
        <f t="shared" si="33"/>
        <v>127.71005204742497</v>
      </c>
      <c r="O668" s="61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  <c r="AH668" s="56"/>
      <c r="AI668" s="56"/>
      <c r="AJ668" s="56"/>
      <c r="AK668" s="56"/>
      <c r="AL668" s="56"/>
      <c r="AM668" s="56"/>
      <c r="AN668" s="56"/>
      <c r="AO668" s="56"/>
      <c r="AP668" s="56"/>
      <c r="AQ668" s="56"/>
      <c r="AR668" s="56"/>
      <c r="AS668" s="56"/>
      <c r="AT668" s="56"/>
      <c r="AU668" s="56"/>
      <c r="AV668" s="56"/>
      <c r="AW668" s="56"/>
      <c r="AX668" s="56"/>
      <c r="AY668" s="56"/>
      <c r="AZ668" s="56"/>
      <c r="BA668" s="56"/>
      <c r="BB668" s="56"/>
      <c r="BC668" s="56"/>
      <c r="BD668" s="56"/>
      <c r="BE668" s="56"/>
      <c r="BF668" s="56"/>
    </row>
    <row r="669" spans="1:58">
      <c r="A669" s="56"/>
      <c r="B669" s="56"/>
      <c r="C669" s="56"/>
      <c r="D669" s="56"/>
      <c r="E669" s="56"/>
      <c r="F669" s="56"/>
      <c r="G669" s="56"/>
      <c r="H669" s="56"/>
      <c r="I669" s="56"/>
      <c r="J669" s="58"/>
      <c r="K669" s="60">
        <v>45778</v>
      </c>
      <c r="L669" s="61">
        <f t="shared" si="31"/>
        <v>103.00602703102192</v>
      </c>
      <c r="M669" s="61">
        <f t="shared" si="32"/>
        <v>152.65861912425572</v>
      </c>
      <c r="N669" s="61">
        <f t="shared" si="33"/>
        <v>127.83232307763882</v>
      </c>
      <c r="O669" s="61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  <c r="AH669" s="56"/>
      <c r="AI669" s="56"/>
      <c r="AJ669" s="56"/>
      <c r="AK669" s="56"/>
      <c r="AL669" s="56"/>
      <c r="AM669" s="56"/>
      <c r="AN669" s="56"/>
      <c r="AO669" s="56"/>
      <c r="AP669" s="56"/>
      <c r="AQ669" s="56"/>
      <c r="AR669" s="56"/>
      <c r="AS669" s="56"/>
      <c r="AT669" s="56"/>
      <c r="AU669" s="56"/>
      <c r="AV669" s="56"/>
      <c r="AW669" s="56"/>
      <c r="AX669" s="56"/>
      <c r="AY669" s="56"/>
      <c r="AZ669" s="56"/>
      <c r="BA669" s="56"/>
      <c r="BB669" s="56"/>
      <c r="BC669" s="56"/>
      <c r="BD669" s="56"/>
      <c r="BE669" s="56"/>
      <c r="BF669" s="56"/>
    </row>
    <row r="670" spans="1:58">
      <c r="A670" s="56"/>
      <c r="B670" s="56"/>
      <c r="C670" s="56"/>
      <c r="D670" s="56"/>
      <c r="E670" s="56"/>
      <c r="F670" s="56"/>
      <c r="G670" s="56"/>
      <c r="H670" s="56"/>
      <c r="I670" s="56"/>
      <c r="J670" s="58"/>
      <c r="K670" s="60">
        <v>45809</v>
      </c>
      <c r="L670" s="61">
        <f t="shared" si="31"/>
        <v>103.00259286714537</v>
      </c>
      <c r="M670" s="61">
        <f t="shared" si="32"/>
        <v>152.90699892743106</v>
      </c>
      <c r="N670" s="61">
        <f t="shared" si="33"/>
        <v>127.95479589728822</v>
      </c>
      <c r="O670" s="61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  <c r="AH670" s="56"/>
      <c r="AI670" s="56"/>
      <c r="AJ670" s="56"/>
      <c r="AK670" s="56"/>
      <c r="AL670" s="56"/>
      <c r="AM670" s="56"/>
      <c r="AN670" s="56"/>
      <c r="AO670" s="56"/>
      <c r="AP670" s="56"/>
      <c r="AQ670" s="56"/>
      <c r="AR670" s="56"/>
      <c r="AS670" s="56"/>
      <c r="AT670" s="56"/>
      <c r="AU670" s="56"/>
      <c r="AV670" s="56"/>
      <c r="AW670" s="56"/>
      <c r="AX670" s="56"/>
      <c r="AY670" s="56"/>
      <c r="AZ670" s="56"/>
      <c r="BA670" s="56"/>
      <c r="BB670" s="56"/>
      <c r="BC670" s="56"/>
      <c r="BD670" s="56"/>
      <c r="BE670" s="56"/>
      <c r="BF670" s="56"/>
    </row>
    <row r="671" spans="1:58">
      <c r="A671" s="56"/>
      <c r="B671" s="56"/>
      <c r="C671" s="56"/>
      <c r="D671" s="56"/>
      <c r="E671" s="56"/>
      <c r="F671" s="56"/>
      <c r="G671" s="56"/>
      <c r="H671" s="56"/>
      <c r="I671" s="56"/>
      <c r="J671" s="58"/>
      <c r="K671" s="60">
        <v>45839</v>
      </c>
      <c r="L671" s="61">
        <f t="shared" si="31"/>
        <v>102.99915881776194</v>
      </c>
      <c r="M671" s="61">
        <f t="shared" si="32"/>
        <v>153.15578285142826</v>
      </c>
      <c r="N671" s="61">
        <f t="shared" si="33"/>
        <v>128.07747083459509</v>
      </c>
      <c r="O671" s="61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6"/>
      <c r="AI671" s="56"/>
      <c r="AJ671" s="56"/>
      <c r="AK671" s="56"/>
      <c r="AL671" s="56"/>
      <c r="AM671" s="56"/>
      <c r="AN671" s="56"/>
      <c r="AO671" s="56"/>
      <c r="AP671" s="56"/>
      <c r="AQ671" s="56"/>
      <c r="AR671" s="56"/>
      <c r="AS671" s="56"/>
      <c r="AT671" s="56"/>
      <c r="AU671" s="56"/>
      <c r="AV671" s="56"/>
      <c r="AW671" s="56"/>
      <c r="AX671" s="56"/>
      <c r="AY671" s="56"/>
      <c r="AZ671" s="56"/>
      <c r="BA671" s="56"/>
      <c r="BB671" s="56"/>
      <c r="BC671" s="56"/>
      <c r="BD671" s="56"/>
      <c r="BE671" s="56"/>
      <c r="BF671" s="56"/>
    </row>
    <row r="672" spans="1:58">
      <c r="A672" s="56"/>
      <c r="B672" s="56"/>
      <c r="C672" s="56"/>
      <c r="D672" s="56"/>
      <c r="E672" s="56"/>
      <c r="F672" s="56"/>
      <c r="G672" s="56"/>
      <c r="H672" s="56"/>
      <c r="I672" s="56"/>
      <c r="J672" s="58"/>
      <c r="K672" s="60">
        <v>45870</v>
      </c>
      <c r="L672" s="61">
        <f t="shared" si="31"/>
        <v>102.9957248828678</v>
      </c>
      <c r="M672" s="61">
        <f t="shared" si="32"/>
        <v>153.40497155376309</v>
      </c>
      <c r="N672" s="61">
        <f t="shared" si="33"/>
        <v>128.20034821831544</v>
      </c>
      <c r="O672" s="61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  <c r="AJ672" s="56"/>
      <c r="AK672" s="56"/>
      <c r="AL672" s="56"/>
      <c r="AM672" s="56"/>
      <c r="AN672" s="56"/>
      <c r="AO672" s="56"/>
      <c r="AP672" s="56"/>
      <c r="AQ672" s="56"/>
      <c r="AR672" s="56"/>
      <c r="AS672" s="56"/>
      <c r="AT672" s="56"/>
      <c r="AU672" s="56"/>
      <c r="AV672" s="56"/>
      <c r="AW672" s="56"/>
      <c r="AX672" s="56"/>
      <c r="AY672" s="56"/>
      <c r="AZ672" s="56"/>
      <c r="BA672" s="56"/>
      <c r="BB672" s="56"/>
      <c r="BC672" s="56"/>
      <c r="BD672" s="56"/>
      <c r="BE672" s="56"/>
      <c r="BF672" s="56"/>
    </row>
    <row r="673" spans="1:58">
      <c r="A673" s="56"/>
      <c r="B673" s="56"/>
      <c r="C673" s="56"/>
      <c r="D673" s="56"/>
      <c r="E673" s="56"/>
      <c r="F673" s="56"/>
      <c r="G673" s="56"/>
      <c r="H673" s="56"/>
      <c r="I673" s="56"/>
      <c r="J673" s="58"/>
      <c r="K673" s="60">
        <v>45901</v>
      </c>
      <c r="L673" s="61">
        <f t="shared" si="31"/>
        <v>102.99229106245916</v>
      </c>
      <c r="M673" s="61">
        <f t="shared" si="32"/>
        <v>153.65456569302114</v>
      </c>
      <c r="N673" s="61">
        <f t="shared" si="33"/>
        <v>128.32342837774016</v>
      </c>
      <c r="O673" s="61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6"/>
      <c r="AI673" s="56"/>
      <c r="AJ673" s="56"/>
      <c r="AK673" s="56"/>
      <c r="AL673" s="56"/>
      <c r="AM673" s="56"/>
      <c r="AN673" s="56"/>
      <c r="AO673" s="56"/>
      <c r="AP673" s="56"/>
      <c r="AQ673" s="56"/>
      <c r="AR673" s="56"/>
      <c r="AS673" s="56"/>
      <c r="AT673" s="56"/>
      <c r="AU673" s="56"/>
      <c r="AV673" s="56"/>
      <c r="AW673" s="56"/>
      <c r="AX673" s="56"/>
      <c r="AY673" s="56"/>
      <c r="AZ673" s="56"/>
      <c r="BA673" s="56"/>
      <c r="BB673" s="56"/>
      <c r="BC673" s="56"/>
      <c r="BD673" s="56"/>
      <c r="BE673" s="56"/>
      <c r="BF673" s="56"/>
    </row>
    <row r="674" spans="1:58">
      <c r="A674" s="56"/>
      <c r="B674" s="56"/>
      <c r="C674" s="56"/>
      <c r="D674" s="56"/>
      <c r="E674" s="56"/>
      <c r="F674" s="56"/>
      <c r="G674" s="56"/>
      <c r="H674" s="56"/>
      <c r="I674" s="56"/>
      <c r="J674" s="58"/>
      <c r="K674" s="60">
        <v>45931</v>
      </c>
      <c r="L674" s="61">
        <f t="shared" si="31"/>
        <v>102.98885735653219</v>
      </c>
      <c r="M674" s="61">
        <f t="shared" si="32"/>
        <v>153.90456592885951</v>
      </c>
      <c r="N674" s="61">
        <f t="shared" si="33"/>
        <v>128.44671164269585</v>
      </c>
      <c r="O674" s="61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6"/>
      <c r="AI674" s="56"/>
      <c r="AJ674" s="56"/>
      <c r="AK674" s="56"/>
      <c r="AL674" s="56"/>
      <c r="AM674" s="56"/>
      <c r="AN674" s="56"/>
      <c r="AO674" s="56"/>
      <c r="AP674" s="56"/>
      <c r="AQ674" s="56"/>
      <c r="AR674" s="56"/>
      <c r="AS674" s="56"/>
      <c r="AT674" s="56"/>
      <c r="AU674" s="56"/>
      <c r="AV674" s="56"/>
      <c r="AW674" s="56"/>
      <c r="AX674" s="56"/>
      <c r="AY674" s="56"/>
      <c r="AZ674" s="56"/>
      <c r="BA674" s="56"/>
      <c r="BB674" s="56"/>
      <c r="BC674" s="56"/>
      <c r="BD674" s="56"/>
      <c r="BE674" s="56"/>
      <c r="BF674" s="56"/>
    </row>
    <row r="675" spans="1:58">
      <c r="A675" s="56"/>
      <c r="B675" s="56"/>
      <c r="C675" s="56"/>
      <c r="D675" s="56"/>
      <c r="E675" s="56"/>
      <c r="F675" s="56"/>
      <c r="G675" s="56"/>
      <c r="H675" s="56"/>
      <c r="I675" s="56"/>
      <c r="J675" s="58"/>
      <c r="K675" s="60">
        <v>45962</v>
      </c>
      <c r="L675" s="61">
        <f t="shared" si="31"/>
        <v>102.98542376508307</v>
      </c>
      <c r="M675" s="61">
        <f t="shared" si="32"/>
        <v>154.1549729220086</v>
      </c>
      <c r="N675" s="61">
        <f t="shared" si="33"/>
        <v>128.57019834354583</v>
      </c>
      <c r="O675" s="61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6"/>
      <c r="AI675" s="56"/>
      <c r="AJ675" s="56"/>
      <c r="AK675" s="56"/>
      <c r="AL675" s="56"/>
      <c r="AM675" s="56"/>
      <c r="AN675" s="56"/>
      <c r="AO675" s="56"/>
      <c r="AP675" s="56"/>
      <c r="AQ675" s="56"/>
      <c r="AR675" s="56"/>
      <c r="AS675" s="56"/>
      <c r="AT675" s="56"/>
      <c r="AU675" s="56"/>
      <c r="AV675" s="56"/>
      <c r="AW675" s="56"/>
      <c r="AX675" s="56"/>
      <c r="AY675" s="56"/>
      <c r="AZ675" s="56"/>
      <c r="BA675" s="56"/>
      <c r="BB675" s="56"/>
      <c r="BC675" s="56"/>
      <c r="BD675" s="56"/>
      <c r="BE675" s="56"/>
      <c r="BF675" s="56"/>
    </row>
    <row r="676" spans="1:58">
      <c r="A676" s="56"/>
      <c r="B676" s="56"/>
      <c r="C676" s="56"/>
      <c r="D676" s="56"/>
      <c r="E676" s="56"/>
      <c r="F676" s="56"/>
      <c r="G676" s="56"/>
      <c r="H676" s="56"/>
      <c r="I676" s="56"/>
      <c r="J676" s="58"/>
      <c r="K676" s="60">
        <v>45992</v>
      </c>
      <c r="L676" s="61">
        <f t="shared" si="31"/>
        <v>102.98199028810799</v>
      </c>
      <c r="M676" s="61">
        <f t="shared" si="32"/>
        <v>154.40578733427378</v>
      </c>
      <c r="N676" s="61">
        <f t="shared" si="33"/>
        <v>128.6938888111909</v>
      </c>
      <c r="O676" s="61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6"/>
      <c r="AI676" s="56"/>
      <c r="AJ676" s="56"/>
      <c r="AK676" s="56"/>
      <c r="AL676" s="56"/>
      <c r="AM676" s="56"/>
      <c r="AN676" s="56"/>
      <c r="AO676" s="56"/>
      <c r="AP676" s="56"/>
      <c r="AQ676" s="56"/>
      <c r="AR676" s="56"/>
      <c r="AS676" s="56"/>
      <c r="AT676" s="56"/>
      <c r="AU676" s="56"/>
      <c r="AV676" s="56"/>
      <c r="AW676" s="56"/>
      <c r="AX676" s="56"/>
      <c r="AY676" s="56"/>
      <c r="AZ676" s="56"/>
      <c r="BA676" s="56"/>
      <c r="BB676" s="56"/>
      <c r="BC676" s="56"/>
      <c r="BD676" s="56"/>
      <c r="BE676" s="56"/>
      <c r="BF676" s="56"/>
    </row>
    <row r="677" spans="1:58">
      <c r="A677" s="56"/>
      <c r="B677" s="56"/>
      <c r="C677" s="56"/>
      <c r="D677" s="56"/>
      <c r="E677" s="56"/>
      <c r="F677" s="56"/>
      <c r="G677" s="56"/>
      <c r="H677" s="56"/>
      <c r="I677" s="56"/>
      <c r="J677" s="58"/>
      <c r="K677" s="60">
        <v>46023</v>
      </c>
      <c r="L677" s="61">
        <f t="shared" si="31"/>
        <v>102.97855692560313</v>
      </c>
      <c r="M677" s="61">
        <f t="shared" si="32"/>
        <v>154.6570098285373</v>
      </c>
      <c r="N677" s="61">
        <f t="shared" si="33"/>
        <v>128.81778337707021</v>
      </c>
      <c r="O677" s="61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6"/>
      <c r="AI677" s="56"/>
      <c r="AJ677" s="56"/>
      <c r="AK677" s="56"/>
      <c r="AL677" s="56"/>
      <c r="AM677" s="56"/>
      <c r="AN677" s="56"/>
      <c r="AO677" s="56"/>
      <c r="AP677" s="56"/>
      <c r="AQ677" s="56"/>
      <c r="AR677" s="56"/>
      <c r="AS677" s="56"/>
      <c r="AT677" s="56"/>
      <c r="AU677" s="56"/>
      <c r="AV677" s="56"/>
      <c r="AW677" s="56"/>
      <c r="AX677" s="56"/>
      <c r="AY677" s="56"/>
      <c r="AZ677" s="56"/>
      <c r="BA677" s="56"/>
      <c r="BB677" s="56"/>
      <c r="BC677" s="56"/>
      <c r="BD677" s="56"/>
      <c r="BE677" s="56"/>
      <c r="BF677" s="56"/>
    </row>
    <row r="678" spans="1:58">
      <c r="A678" s="56"/>
      <c r="B678" s="56"/>
      <c r="C678" s="56"/>
      <c r="D678" s="56"/>
      <c r="E678" s="56"/>
      <c r="F678" s="56"/>
      <c r="G678" s="56"/>
      <c r="H678" s="56"/>
      <c r="I678" s="56"/>
      <c r="J678" s="58"/>
      <c r="K678" s="60">
        <v>46054</v>
      </c>
      <c r="L678" s="61">
        <f t="shared" si="31"/>
        <v>102.97512367756467</v>
      </c>
      <c r="M678" s="61">
        <f t="shared" si="32"/>
        <v>154.90864106875983</v>
      </c>
      <c r="N678" s="61">
        <f t="shared" si="33"/>
        <v>128.94188237316226</v>
      </c>
      <c r="O678" s="61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  <c r="AH678" s="56"/>
      <c r="AI678" s="56"/>
      <c r="AJ678" s="56"/>
      <c r="AK678" s="56"/>
      <c r="AL678" s="56"/>
      <c r="AM678" s="56"/>
      <c r="AN678" s="56"/>
      <c r="AO678" s="56"/>
      <c r="AP678" s="56"/>
      <c r="AQ678" s="56"/>
      <c r="AR678" s="56"/>
      <c r="AS678" s="56"/>
      <c r="AT678" s="56"/>
      <c r="AU678" s="56"/>
      <c r="AV678" s="56"/>
      <c r="AW678" s="56"/>
      <c r="AX678" s="56"/>
      <c r="AY678" s="56"/>
      <c r="AZ678" s="56"/>
      <c r="BA678" s="56"/>
      <c r="BB678" s="56"/>
      <c r="BC678" s="56"/>
      <c r="BD678" s="56"/>
      <c r="BE678" s="56"/>
      <c r="BF678" s="56"/>
    </row>
    <row r="679" spans="1:58">
      <c r="A679" s="56"/>
      <c r="B679" s="56"/>
      <c r="C679" s="56"/>
      <c r="D679" s="56"/>
      <c r="E679" s="56"/>
      <c r="F679" s="56"/>
      <c r="G679" s="56"/>
      <c r="H679" s="56"/>
      <c r="I679" s="56"/>
      <c r="J679" s="58"/>
      <c r="K679" s="60">
        <v>46082</v>
      </c>
      <c r="L679" s="61">
        <f t="shared" si="31"/>
        <v>102.9716905439888</v>
      </c>
      <c r="M679" s="61">
        <f t="shared" si="32"/>
        <v>155.16068171998239</v>
      </c>
      <c r="N679" s="61">
        <f t="shared" si="33"/>
        <v>129.0661861319856</v>
      </c>
      <c r="O679" s="61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  <c r="AH679" s="56"/>
      <c r="AI679" s="56"/>
      <c r="AJ679" s="56"/>
      <c r="AK679" s="56"/>
      <c r="AL679" s="56"/>
      <c r="AM679" s="56"/>
      <c r="AN679" s="56"/>
      <c r="AO679" s="56"/>
      <c r="AP679" s="56"/>
      <c r="AQ679" s="56"/>
      <c r="AR679" s="56"/>
      <c r="AS679" s="56"/>
      <c r="AT679" s="56"/>
      <c r="AU679" s="56"/>
      <c r="AV679" s="56"/>
      <c r="AW679" s="56"/>
      <c r="AX679" s="56"/>
      <c r="AY679" s="56"/>
      <c r="AZ679" s="56"/>
      <c r="BA679" s="56"/>
      <c r="BB679" s="56"/>
      <c r="BC679" s="56"/>
      <c r="BD679" s="56"/>
      <c r="BE679" s="56"/>
      <c r="BF679" s="56"/>
    </row>
    <row r="680" spans="1:58">
      <c r="A680" s="56"/>
      <c r="B680" s="56"/>
      <c r="C680" s="56"/>
      <c r="D680" s="56"/>
      <c r="E680" s="56"/>
      <c r="F680" s="56"/>
      <c r="G680" s="56"/>
      <c r="H680" s="56"/>
      <c r="I680" s="56"/>
      <c r="J680" s="58"/>
      <c r="K680" s="60">
        <v>46113</v>
      </c>
      <c r="L680" s="61">
        <f t="shared" si="31"/>
        <v>102.9682575248717</v>
      </c>
      <c r="M680" s="61">
        <f t="shared" si="32"/>
        <v>155.41313244832804</v>
      </c>
      <c r="N680" s="61">
        <f t="shared" si="33"/>
        <v>129.19069498659988</v>
      </c>
      <c r="O680" s="61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  <c r="AH680" s="56"/>
      <c r="AI680" s="56"/>
      <c r="AJ680" s="56"/>
      <c r="AK680" s="56"/>
      <c r="AL680" s="56"/>
      <c r="AM680" s="56"/>
      <c r="AN680" s="56"/>
      <c r="AO680" s="56"/>
      <c r="AP680" s="56"/>
      <c r="AQ680" s="56"/>
      <c r="AR680" s="56"/>
      <c r="AS680" s="56"/>
      <c r="AT680" s="56"/>
      <c r="AU680" s="56"/>
      <c r="AV680" s="56"/>
      <c r="AW680" s="56"/>
      <c r="AX680" s="56"/>
      <c r="AY680" s="56"/>
      <c r="AZ680" s="56"/>
      <c r="BA680" s="56"/>
      <c r="BB680" s="56"/>
      <c r="BC680" s="56"/>
      <c r="BD680" s="56"/>
      <c r="BE680" s="56"/>
      <c r="BF680" s="56"/>
    </row>
    <row r="681" spans="1:58">
      <c r="A681" s="56"/>
      <c r="B681" s="56"/>
      <c r="C681" s="56"/>
      <c r="D681" s="56"/>
      <c r="E681" s="56"/>
      <c r="F681" s="56"/>
      <c r="G681" s="56"/>
      <c r="H681" s="56"/>
      <c r="I681" s="56"/>
      <c r="J681" s="58"/>
      <c r="K681" s="60">
        <v>46143</v>
      </c>
      <c r="L681" s="61">
        <f t="shared" si="31"/>
        <v>102.96482462020955</v>
      </c>
      <c r="M681" s="61">
        <f t="shared" si="32"/>
        <v>155.6659939210036</v>
      </c>
      <c r="N681" s="61">
        <f t="shared" si="33"/>
        <v>129.31540927060658</v>
      </c>
      <c r="O681" s="61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6"/>
      <c r="AI681" s="56"/>
      <c r="AJ681" s="56"/>
      <c r="AK681" s="56"/>
      <c r="AL681" s="56"/>
      <c r="AM681" s="56"/>
      <c r="AN681" s="56"/>
      <c r="AO681" s="56"/>
      <c r="AP681" s="56"/>
      <c r="AQ681" s="56"/>
      <c r="AR681" s="56"/>
      <c r="AS681" s="56"/>
      <c r="AT681" s="56"/>
      <c r="AU681" s="56"/>
      <c r="AV681" s="56"/>
      <c r="AW681" s="56"/>
      <c r="AX681" s="56"/>
      <c r="AY681" s="56"/>
      <c r="AZ681" s="56"/>
      <c r="BA681" s="56"/>
      <c r="BB681" s="56"/>
      <c r="BC681" s="56"/>
      <c r="BD681" s="56"/>
      <c r="BE681" s="56"/>
      <c r="BF681" s="56"/>
    </row>
    <row r="682" spans="1:58">
      <c r="A682" s="56"/>
      <c r="B682" s="56"/>
      <c r="C682" s="56"/>
      <c r="D682" s="56"/>
      <c r="E682" s="56"/>
      <c r="F682" s="56"/>
      <c r="G682" s="56"/>
      <c r="H682" s="56"/>
      <c r="I682" s="56"/>
      <c r="J682" s="58"/>
      <c r="K682" s="60">
        <v>46174</v>
      </c>
      <c r="L682" s="61">
        <f t="shared" si="31"/>
        <v>102.96139182999855</v>
      </c>
      <c r="M682" s="61">
        <f t="shared" si="32"/>
        <v>155.91926680630149</v>
      </c>
      <c r="N682" s="61">
        <f t="shared" si="33"/>
        <v>129.44032931815002</v>
      </c>
      <c r="O682" s="61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  <c r="AH682" s="56"/>
      <c r="AI682" s="56"/>
      <c r="AJ682" s="56"/>
      <c r="AK682" s="56"/>
      <c r="AL682" s="56"/>
      <c r="AM682" s="56"/>
      <c r="AN682" s="56"/>
      <c r="AO682" s="56"/>
      <c r="AP682" s="56"/>
      <c r="AQ682" s="56"/>
      <c r="AR682" s="56"/>
      <c r="AS682" s="56"/>
      <c r="AT682" s="56"/>
      <c r="AU682" s="56"/>
      <c r="AV682" s="56"/>
      <c r="AW682" s="56"/>
      <c r="AX682" s="56"/>
      <c r="AY682" s="56"/>
      <c r="AZ682" s="56"/>
      <c r="BA682" s="56"/>
      <c r="BB682" s="56"/>
      <c r="BC682" s="56"/>
      <c r="BD682" s="56"/>
      <c r="BE682" s="56"/>
      <c r="BF682" s="56"/>
    </row>
    <row r="683" spans="1:58">
      <c r="A683" s="56"/>
      <c r="B683" s="56"/>
      <c r="C683" s="56"/>
      <c r="D683" s="56"/>
      <c r="E683" s="56"/>
      <c r="F683" s="56"/>
      <c r="G683" s="56"/>
      <c r="H683" s="56"/>
      <c r="I683" s="56"/>
      <c r="J683" s="58"/>
      <c r="K683" s="60">
        <v>46204</v>
      </c>
      <c r="L683" s="61">
        <f t="shared" ref="L683:L746" si="34">L682*((1+$B$6)*(1+$B$7))^(1/12)</f>
        <v>102.95795915423487</v>
      </c>
      <c r="M683" s="61">
        <f t="shared" ref="M683:M746" si="35">M682*((1+$B$5)*(1+$B$8))^(1/12)</f>
        <v>156.17295177360143</v>
      </c>
      <c r="N683" s="61">
        <f t="shared" si="33"/>
        <v>129.56545546391814</v>
      </c>
      <c r="O683" s="61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  <c r="AH683" s="56"/>
      <c r="AI683" s="56"/>
      <c r="AJ683" s="56"/>
      <c r="AK683" s="56"/>
      <c r="AL683" s="56"/>
      <c r="AM683" s="56"/>
      <c r="AN683" s="56"/>
      <c r="AO683" s="56"/>
      <c r="AP683" s="56"/>
      <c r="AQ683" s="56"/>
      <c r="AR683" s="56"/>
      <c r="AS683" s="56"/>
      <c r="AT683" s="56"/>
      <c r="AU683" s="56"/>
      <c r="AV683" s="56"/>
      <c r="AW683" s="56"/>
      <c r="AX683" s="56"/>
      <c r="AY683" s="56"/>
      <c r="AZ683" s="56"/>
      <c r="BA683" s="56"/>
      <c r="BB683" s="56"/>
      <c r="BC683" s="56"/>
      <c r="BD683" s="56"/>
      <c r="BE683" s="56"/>
      <c r="BF683" s="56"/>
    </row>
    <row r="684" spans="1:58">
      <c r="A684" s="56"/>
      <c r="B684" s="56"/>
      <c r="C684" s="56"/>
      <c r="D684" s="56"/>
      <c r="E684" s="56"/>
      <c r="F684" s="56"/>
      <c r="G684" s="56"/>
      <c r="H684" s="56"/>
      <c r="I684" s="56"/>
      <c r="J684" s="58"/>
      <c r="K684" s="60">
        <v>46235</v>
      </c>
      <c r="L684" s="61">
        <f t="shared" si="34"/>
        <v>102.9545265929147</v>
      </c>
      <c r="M684" s="61">
        <f t="shared" si="35"/>
        <v>156.42704949337227</v>
      </c>
      <c r="N684" s="61">
        <f t="shared" si="33"/>
        <v>129.69078804314347</v>
      </c>
      <c r="O684" s="61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  <c r="AH684" s="56"/>
      <c r="AI684" s="56"/>
      <c r="AJ684" s="56"/>
      <c r="AK684" s="56"/>
      <c r="AL684" s="56"/>
      <c r="AM684" s="56"/>
      <c r="AN684" s="56"/>
      <c r="AO684" s="56"/>
      <c r="AP684" s="56"/>
      <c r="AQ684" s="56"/>
      <c r="AR684" s="56"/>
      <c r="AS684" s="56"/>
      <c r="AT684" s="56"/>
      <c r="AU684" s="56"/>
      <c r="AV684" s="56"/>
      <c r="AW684" s="56"/>
      <c r="AX684" s="56"/>
      <c r="AY684" s="56"/>
      <c r="AZ684" s="56"/>
      <c r="BA684" s="56"/>
      <c r="BB684" s="56"/>
      <c r="BC684" s="56"/>
      <c r="BD684" s="56"/>
      <c r="BE684" s="56"/>
      <c r="BF684" s="56"/>
    </row>
    <row r="685" spans="1:58">
      <c r="A685" s="56"/>
      <c r="B685" s="56"/>
      <c r="C685" s="56"/>
      <c r="D685" s="56"/>
      <c r="E685" s="56"/>
      <c r="F685" s="56"/>
      <c r="G685" s="56"/>
      <c r="H685" s="56"/>
      <c r="I685" s="56"/>
      <c r="J685" s="58"/>
      <c r="K685" s="60">
        <v>46266</v>
      </c>
      <c r="L685" s="61">
        <f t="shared" si="34"/>
        <v>102.95109414603422</v>
      </c>
      <c r="M685" s="61">
        <f t="shared" si="35"/>
        <v>156.6815606371737</v>
      </c>
      <c r="N685" s="61">
        <f t="shared" si="33"/>
        <v>129.81632739160398</v>
      </c>
      <c r="O685" s="61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  <c r="AH685" s="56"/>
      <c r="AI685" s="56"/>
      <c r="AJ685" s="56"/>
      <c r="AK685" s="56"/>
      <c r="AL685" s="56"/>
      <c r="AM685" s="56"/>
      <c r="AN685" s="56"/>
      <c r="AO685" s="56"/>
      <c r="AP685" s="56"/>
      <c r="AQ685" s="56"/>
      <c r="AR685" s="56"/>
      <c r="AS685" s="56"/>
      <c r="AT685" s="56"/>
      <c r="AU685" s="56"/>
      <c r="AV685" s="56"/>
      <c r="AW685" s="56"/>
      <c r="AX685" s="56"/>
      <c r="AY685" s="56"/>
      <c r="AZ685" s="56"/>
      <c r="BA685" s="56"/>
      <c r="BB685" s="56"/>
      <c r="BC685" s="56"/>
      <c r="BD685" s="56"/>
      <c r="BE685" s="56"/>
      <c r="BF685" s="56"/>
    </row>
    <row r="686" spans="1:58">
      <c r="A686" s="56"/>
      <c r="B686" s="56"/>
      <c r="C686" s="56"/>
      <c r="D686" s="56"/>
      <c r="E686" s="56"/>
      <c r="F686" s="56"/>
      <c r="G686" s="56"/>
      <c r="H686" s="56"/>
      <c r="I686" s="56"/>
      <c r="J686" s="58"/>
      <c r="K686" s="60">
        <v>46296</v>
      </c>
      <c r="L686" s="61">
        <f t="shared" si="34"/>
        <v>102.94766181358962</v>
      </c>
      <c r="M686" s="61">
        <f t="shared" si="35"/>
        <v>156.93648587765807</v>
      </c>
      <c r="N686" s="61">
        <f t="shared" si="33"/>
        <v>129.94207384562384</v>
      </c>
      <c r="O686" s="61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  <c r="AG686" s="56"/>
      <c r="AH686" s="56"/>
      <c r="AI686" s="56"/>
      <c r="AJ686" s="56"/>
      <c r="AK686" s="56"/>
      <c r="AL686" s="56"/>
      <c r="AM686" s="56"/>
      <c r="AN686" s="56"/>
      <c r="AO686" s="56"/>
      <c r="AP686" s="56"/>
      <c r="AQ686" s="56"/>
      <c r="AR686" s="56"/>
      <c r="AS686" s="56"/>
      <c r="AT686" s="56"/>
      <c r="AU686" s="56"/>
      <c r="AV686" s="56"/>
      <c r="AW686" s="56"/>
      <c r="AX686" s="56"/>
      <c r="AY686" s="56"/>
      <c r="AZ686" s="56"/>
      <c r="BA686" s="56"/>
      <c r="BB686" s="56"/>
      <c r="BC686" s="56"/>
      <c r="BD686" s="56"/>
      <c r="BE686" s="56"/>
      <c r="BF686" s="56"/>
    </row>
    <row r="687" spans="1:58">
      <c r="A687" s="56"/>
      <c r="B687" s="56"/>
      <c r="C687" s="56"/>
      <c r="D687" s="56"/>
      <c r="E687" s="56"/>
      <c r="F687" s="56"/>
      <c r="G687" s="56"/>
      <c r="H687" s="56"/>
      <c r="I687" s="56"/>
      <c r="J687" s="58"/>
      <c r="K687" s="60">
        <v>46327</v>
      </c>
      <c r="L687" s="61">
        <f t="shared" si="34"/>
        <v>102.94422959557708</v>
      </c>
      <c r="M687" s="61">
        <f t="shared" si="35"/>
        <v>157.19182588857217</v>
      </c>
      <c r="N687" s="61">
        <f t="shared" si="33"/>
        <v>130.06802774207463</v>
      </c>
      <c r="O687" s="61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  <c r="AH687" s="56"/>
      <c r="AI687" s="56"/>
      <c r="AJ687" s="56"/>
      <c r="AK687" s="56"/>
      <c r="AL687" s="56"/>
      <c r="AM687" s="56"/>
      <c r="AN687" s="56"/>
      <c r="AO687" s="56"/>
      <c r="AP687" s="56"/>
      <c r="AQ687" s="56"/>
      <c r="AR687" s="56"/>
      <c r="AS687" s="56"/>
      <c r="AT687" s="56"/>
      <c r="AU687" s="56"/>
      <c r="AV687" s="56"/>
      <c r="AW687" s="56"/>
      <c r="AX687" s="56"/>
      <c r="AY687" s="56"/>
      <c r="AZ687" s="56"/>
      <c r="BA687" s="56"/>
      <c r="BB687" s="56"/>
      <c r="BC687" s="56"/>
      <c r="BD687" s="56"/>
      <c r="BE687" s="56"/>
      <c r="BF687" s="56"/>
    </row>
    <row r="688" spans="1:58">
      <c r="A688" s="56"/>
      <c r="B688" s="56"/>
      <c r="C688" s="56"/>
      <c r="D688" s="56"/>
      <c r="E688" s="56"/>
      <c r="F688" s="56"/>
      <c r="G688" s="56"/>
      <c r="H688" s="56"/>
      <c r="I688" s="56"/>
      <c r="J688" s="58"/>
      <c r="K688" s="60">
        <v>46357</v>
      </c>
      <c r="L688" s="61">
        <f t="shared" si="34"/>
        <v>102.9407974919928</v>
      </c>
      <c r="M688" s="61">
        <f t="shared" si="35"/>
        <v>157.44758134475899</v>
      </c>
      <c r="N688" s="61">
        <f t="shared" si="33"/>
        <v>130.19418941837588</v>
      </c>
      <c r="O688" s="61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6"/>
      <c r="AI688" s="56"/>
      <c r="AJ688" s="56"/>
      <c r="AK688" s="56"/>
      <c r="AL688" s="56"/>
      <c r="AM688" s="56"/>
      <c r="AN688" s="56"/>
      <c r="AO688" s="56"/>
      <c r="AP688" s="56"/>
      <c r="AQ688" s="56"/>
      <c r="AR688" s="56"/>
      <c r="AS688" s="56"/>
      <c r="AT688" s="56"/>
      <c r="AU688" s="56"/>
      <c r="AV688" s="56"/>
      <c r="AW688" s="56"/>
      <c r="AX688" s="56"/>
      <c r="AY688" s="56"/>
      <c r="AZ688" s="56"/>
      <c r="BA688" s="56"/>
      <c r="BB688" s="56"/>
      <c r="BC688" s="56"/>
      <c r="BD688" s="56"/>
      <c r="BE688" s="56"/>
      <c r="BF688" s="56"/>
    </row>
    <row r="689" spans="1:58">
      <c r="A689" s="56"/>
      <c r="B689" s="56"/>
      <c r="C689" s="56"/>
      <c r="D689" s="56"/>
      <c r="E689" s="56"/>
      <c r="F689" s="56"/>
      <c r="G689" s="56"/>
      <c r="H689" s="56"/>
      <c r="I689" s="56"/>
      <c r="J689" s="58"/>
      <c r="K689" s="60">
        <v>46388</v>
      </c>
      <c r="L689" s="61">
        <f t="shared" si="34"/>
        <v>102.93736550283293</v>
      </c>
      <c r="M689" s="61">
        <f t="shared" si="35"/>
        <v>157.70375292215948</v>
      </c>
      <c r="N689" s="61">
        <f t="shared" si="33"/>
        <v>130.32055921249622</v>
      </c>
      <c r="O689" s="61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  <c r="AH689" s="56"/>
      <c r="AI689" s="56"/>
      <c r="AJ689" s="56"/>
      <c r="AK689" s="56"/>
      <c r="AL689" s="56"/>
      <c r="AM689" s="56"/>
      <c r="AN689" s="56"/>
      <c r="AO689" s="56"/>
      <c r="AP689" s="56"/>
      <c r="AQ689" s="56"/>
      <c r="AR689" s="56"/>
      <c r="AS689" s="56"/>
      <c r="AT689" s="56"/>
      <c r="AU689" s="56"/>
      <c r="AV689" s="56"/>
      <c r="AW689" s="56"/>
      <c r="AX689" s="56"/>
      <c r="AY689" s="56"/>
      <c r="AZ689" s="56"/>
      <c r="BA689" s="56"/>
      <c r="BB689" s="56"/>
      <c r="BC689" s="56"/>
      <c r="BD689" s="56"/>
      <c r="BE689" s="56"/>
      <c r="BF689" s="56"/>
    </row>
    <row r="690" spans="1:58">
      <c r="A690" s="56"/>
      <c r="B690" s="56"/>
      <c r="C690" s="56"/>
      <c r="D690" s="56"/>
      <c r="E690" s="56"/>
      <c r="F690" s="56"/>
      <c r="G690" s="56"/>
      <c r="H690" s="56"/>
      <c r="I690" s="56"/>
      <c r="J690" s="58"/>
      <c r="K690" s="60">
        <v>46419</v>
      </c>
      <c r="L690" s="61">
        <f t="shared" si="34"/>
        <v>102.93393362809368</v>
      </c>
      <c r="M690" s="61">
        <f t="shared" si="35"/>
        <v>157.96034129781441</v>
      </c>
      <c r="N690" s="61">
        <f t="shared" si="33"/>
        <v>130.44713746295406</v>
      </c>
      <c r="O690" s="61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  <c r="AH690" s="56"/>
      <c r="AI690" s="56"/>
      <c r="AJ690" s="56"/>
      <c r="AK690" s="56"/>
      <c r="AL690" s="56"/>
      <c r="AM690" s="56"/>
      <c r="AN690" s="56"/>
      <c r="AO690" s="56"/>
      <c r="AP690" s="56"/>
      <c r="AQ690" s="56"/>
      <c r="AR690" s="56"/>
      <c r="AS690" s="56"/>
      <c r="AT690" s="56"/>
      <c r="AU690" s="56"/>
      <c r="AV690" s="56"/>
      <c r="AW690" s="56"/>
      <c r="AX690" s="56"/>
      <c r="AY690" s="56"/>
      <c r="AZ690" s="56"/>
      <c r="BA690" s="56"/>
      <c r="BB690" s="56"/>
      <c r="BC690" s="56"/>
      <c r="BD690" s="56"/>
      <c r="BE690" s="56"/>
      <c r="BF690" s="56"/>
    </row>
    <row r="691" spans="1:58">
      <c r="A691" s="56"/>
      <c r="B691" s="56"/>
      <c r="C691" s="56"/>
      <c r="D691" s="56"/>
      <c r="E691" s="56"/>
      <c r="F691" s="56"/>
      <c r="G691" s="56"/>
      <c r="H691" s="56"/>
      <c r="I691" s="56"/>
      <c r="J691" s="58"/>
      <c r="K691" s="60">
        <v>46447</v>
      </c>
      <c r="L691" s="61">
        <f t="shared" si="34"/>
        <v>102.93050186777124</v>
      </c>
      <c r="M691" s="61">
        <f t="shared" si="35"/>
        <v>158.21734714986607</v>
      </c>
      <c r="N691" s="61">
        <f t="shared" si="33"/>
        <v>130.57392450881866</v>
      </c>
      <c r="O691" s="61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  <c r="AH691" s="56"/>
      <c r="AI691" s="56"/>
      <c r="AJ691" s="56"/>
      <c r="AK691" s="56"/>
      <c r="AL691" s="56"/>
      <c r="AM691" s="56"/>
      <c r="AN691" s="56"/>
      <c r="AO691" s="56"/>
      <c r="AP691" s="56"/>
      <c r="AQ691" s="56"/>
      <c r="AR691" s="56"/>
      <c r="AS691" s="56"/>
      <c r="AT691" s="56"/>
      <c r="AU691" s="56"/>
      <c r="AV691" s="56"/>
      <c r="AW691" s="56"/>
      <c r="AX691" s="56"/>
      <c r="AY691" s="56"/>
      <c r="AZ691" s="56"/>
      <c r="BA691" s="56"/>
      <c r="BB691" s="56"/>
      <c r="BC691" s="56"/>
      <c r="BD691" s="56"/>
      <c r="BE691" s="56"/>
      <c r="BF691" s="56"/>
    </row>
    <row r="692" spans="1:58">
      <c r="A692" s="56"/>
      <c r="B692" s="56"/>
      <c r="C692" s="56"/>
      <c r="D692" s="56"/>
      <c r="E692" s="56"/>
      <c r="F692" s="56"/>
      <c r="G692" s="56"/>
      <c r="H692" s="56"/>
      <c r="I692" s="56"/>
      <c r="J692" s="58"/>
      <c r="K692" s="60">
        <v>46478</v>
      </c>
      <c r="L692" s="61">
        <f t="shared" si="34"/>
        <v>102.92707022186178</v>
      </c>
      <c r="M692" s="61">
        <f t="shared" si="35"/>
        <v>158.47477115756013</v>
      </c>
      <c r="N692" s="61">
        <f t="shared" si="33"/>
        <v>130.70092068971096</v>
      </c>
      <c r="O692" s="61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  <c r="AH692" s="56"/>
      <c r="AI692" s="56"/>
      <c r="AJ692" s="56"/>
      <c r="AK692" s="56"/>
      <c r="AL692" s="56"/>
      <c r="AM692" s="56"/>
      <c r="AN692" s="56"/>
      <c r="AO692" s="56"/>
      <c r="AP692" s="56"/>
      <c r="AQ692" s="56"/>
      <c r="AR692" s="56"/>
      <c r="AS692" s="56"/>
      <c r="AT692" s="56"/>
      <c r="AU692" s="56"/>
      <c r="AV692" s="56"/>
      <c r="AW692" s="56"/>
      <c r="AX692" s="56"/>
      <c r="AY692" s="56"/>
      <c r="AZ692" s="56"/>
      <c r="BA692" s="56"/>
      <c r="BB692" s="56"/>
      <c r="BC692" s="56"/>
      <c r="BD692" s="56"/>
      <c r="BE692" s="56"/>
      <c r="BF692" s="56"/>
    </row>
    <row r="693" spans="1:58">
      <c r="A693" s="56"/>
      <c r="B693" s="56"/>
      <c r="C693" s="56"/>
      <c r="D693" s="56"/>
      <c r="E693" s="56"/>
      <c r="F693" s="56"/>
      <c r="G693" s="56"/>
      <c r="H693" s="56"/>
      <c r="I693" s="56"/>
      <c r="J693" s="58"/>
      <c r="K693" s="60">
        <v>46508</v>
      </c>
      <c r="L693" s="61">
        <f t="shared" si="34"/>
        <v>102.9236386903615</v>
      </c>
      <c r="M693" s="61">
        <f t="shared" si="35"/>
        <v>158.73261400124738</v>
      </c>
      <c r="N693" s="61">
        <f t="shared" si="33"/>
        <v>130.82812634580444</v>
      </c>
      <c r="O693" s="61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  <c r="AH693" s="56"/>
      <c r="AI693" s="56"/>
      <c r="AJ693" s="56"/>
      <c r="AK693" s="56"/>
      <c r="AL693" s="56"/>
      <c r="AM693" s="56"/>
      <c r="AN693" s="56"/>
      <c r="AO693" s="56"/>
      <c r="AP693" s="56"/>
      <c r="AQ693" s="56"/>
      <c r="AR693" s="56"/>
      <c r="AS693" s="56"/>
      <c r="AT693" s="56"/>
      <c r="AU693" s="56"/>
      <c r="AV693" s="56"/>
      <c r="AW693" s="56"/>
      <c r="AX693" s="56"/>
      <c r="AY693" s="56"/>
      <c r="AZ693" s="56"/>
      <c r="BA693" s="56"/>
      <c r="BB693" s="56"/>
      <c r="BC693" s="56"/>
      <c r="BD693" s="56"/>
      <c r="BE693" s="56"/>
      <c r="BF693" s="56"/>
    </row>
    <row r="694" spans="1:58">
      <c r="A694" s="56"/>
      <c r="B694" s="56"/>
      <c r="C694" s="56"/>
      <c r="D694" s="56"/>
      <c r="E694" s="56"/>
      <c r="F694" s="56"/>
      <c r="G694" s="56"/>
      <c r="H694" s="56"/>
      <c r="I694" s="56"/>
      <c r="J694" s="58"/>
      <c r="K694" s="60">
        <v>46539</v>
      </c>
      <c r="L694" s="61">
        <f t="shared" si="34"/>
        <v>102.92020727326658</v>
      </c>
      <c r="M694" s="61">
        <f t="shared" si="35"/>
        <v>158.99087636238562</v>
      </c>
      <c r="N694" s="61">
        <f t="shared" si="33"/>
        <v>130.95554181782609</v>
      </c>
      <c r="O694" s="61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  <c r="AH694" s="56"/>
      <c r="AI694" s="56"/>
      <c r="AJ694" s="56"/>
      <c r="AK694" s="56"/>
      <c r="AL694" s="56"/>
      <c r="AM694" s="56"/>
      <c r="AN694" s="56"/>
      <c r="AO694" s="56"/>
      <c r="AP694" s="56"/>
      <c r="AQ694" s="56"/>
      <c r="AR694" s="56"/>
      <c r="AS694" s="56"/>
      <c r="AT694" s="56"/>
      <c r="AU694" s="56"/>
      <c r="AV694" s="56"/>
      <c r="AW694" s="56"/>
      <c r="AX694" s="56"/>
      <c r="AY694" s="56"/>
      <c r="AZ694" s="56"/>
      <c r="BA694" s="56"/>
      <c r="BB694" s="56"/>
      <c r="BC694" s="56"/>
      <c r="BD694" s="56"/>
      <c r="BE694" s="56"/>
      <c r="BF694" s="56"/>
    </row>
    <row r="695" spans="1:58">
      <c r="A695" s="56"/>
      <c r="B695" s="56"/>
      <c r="C695" s="56"/>
      <c r="D695" s="56"/>
      <c r="E695" s="56"/>
      <c r="F695" s="56"/>
      <c r="G695" s="56"/>
      <c r="H695" s="56"/>
      <c r="I695" s="56"/>
      <c r="J695" s="58"/>
      <c r="K695" s="60">
        <v>46569</v>
      </c>
      <c r="L695" s="61">
        <f t="shared" si="34"/>
        <v>102.91677597057321</v>
      </c>
      <c r="M695" s="61">
        <f t="shared" si="35"/>
        <v>159.24955892354137</v>
      </c>
      <c r="N695" s="61">
        <f t="shared" si="33"/>
        <v>131.08316744705729</v>
      </c>
      <c r="O695" s="61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  <c r="AH695" s="56"/>
      <c r="AI695" s="56"/>
      <c r="AJ695" s="56"/>
      <c r="AK695" s="56"/>
      <c r="AL695" s="56"/>
      <c r="AM695" s="56"/>
      <c r="AN695" s="56"/>
      <c r="AO695" s="56"/>
      <c r="AP695" s="56"/>
      <c r="AQ695" s="56"/>
      <c r="AR695" s="56"/>
      <c r="AS695" s="56"/>
      <c r="AT695" s="56"/>
      <c r="AU695" s="56"/>
      <c r="AV695" s="56"/>
      <c r="AW695" s="56"/>
      <c r="AX695" s="56"/>
      <c r="AY695" s="56"/>
      <c r="AZ695" s="56"/>
      <c r="BA695" s="56"/>
      <c r="BB695" s="56"/>
      <c r="BC695" s="56"/>
      <c r="BD695" s="56"/>
      <c r="BE695" s="56"/>
      <c r="BF695" s="56"/>
    </row>
    <row r="696" spans="1:58">
      <c r="A696" s="56"/>
      <c r="B696" s="56"/>
      <c r="C696" s="56"/>
      <c r="D696" s="56"/>
      <c r="E696" s="56"/>
      <c r="F696" s="56"/>
      <c r="G696" s="56"/>
      <c r="H696" s="56"/>
      <c r="I696" s="56"/>
      <c r="J696" s="58"/>
      <c r="K696" s="60">
        <v>46600</v>
      </c>
      <c r="L696" s="61">
        <f t="shared" si="34"/>
        <v>102.91334478227758</v>
      </c>
      <c r="M696" s="61">
        <f t="shared" si="35"/>
        <v>159.5086623683917</v>
      </c>
      <c r="N696" s="61">
        <f t="shared" si="33"/>
        <v>131.21100357533464</v>
      </c>
      <c r="O696" s="61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  <c r="AH696" s="56"/>
      <c r="AI696" s="56"/>
      <c r="AJ696" s="56"/>
      <c r="AK696" s="56"/>
      <c r="AL696" s="56"/>
      <c r="AM696" s="56"/>
      <c r="AN696" s="56"/>
      <c r="AO696" s="56"/>
      <c r="AP696" s="56"/>
      <c r="AQ696" s="56"/>
      <c r="AR696" s="56"/>
      <c r="AS696" s="56"/>
      <c r="AT696" s="56"/>
      <c r="AU696" s="56"/>
      <c r="AV696" s="56"/>
      <c r="AW696" s="56"/>
      <c r="AX696" s="56"/>
      <c r="AY696" s="56"/>
      <c r="AZ696" s="56"/>
      <c r="BA696" s="56"/>
      <c r="BB696" s="56"/>
      <c r="BC696" s="56"/>
      <c r="BD696" s="56"/>
      <c r="BE696" s="56"/>
      <c r="BF696" s="56"/>
    </row>
    <row r="697" spans="1:58">
      <c r="A697" s="56"/>
      <c r="B697" s="56"/>
      <c r="C697" s="56"/>
      <c r="D697" s="56"/>
      <c r="E697" s="56"/>
      <c r="F697" s="56"/>
      <c r="G697" s="56"/>
      <c r="H697" s="56"/>
      <c r="I697" s="56"/>
      <c r="J697" s="58"/>
      <c r="K697" s="60">
        <v>46631</v>
      </c>
      <c r="L697" s="61">
        <f t="shared" si="34"/>
        <v>102.90991370837585</v>
      </c>
      <c r="M697" s="61">
        <f t="shared" si="35"/>
        <v>159.76818738172602</v>
      </c>
      <c r="N697" s="61">
        <f t="shared" si="33"/>
        <v>131.33905054505095</v>
      </c>
      <c r="O697" s="61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  <c r="AH697" s="56"/>
      <c r="AI697" s="56"/>
      <c r="AJ697" s="56"/>
      <c r="AK697" s="56"/>
      <c r="AL697" s="56"/>
      <c r="AM697" s="56"/>
      <c r="AN697" s="56"/>
      <c r="AO697" s="56"/>
      <c r="AP697" s="56"/>
      <c r="AQ697" s="56"/>
      <c r="AR697" s="56"/>
      <c r="AS697" s="56"/>
      <c r="AT697" s="56"/>
      <c r="AU697" s="56"/>
      <c r="AV697" s="56"/>
      <c r="AW697" s="56"/>
      <c r="AX697" s="56"/>
      <c r="AY697" s="56"/>
      <c r="AZ697" s="56"/>
      <c r="BA697" s="56"/>
      <c r="BB697" s="56"/>
      <c r="BC697" s="56"/>
      <c r="BD697" s="56"/>
      <c r="BE697" s="56"/>
      <c r="BF697" s="56"/>
    </row>
    <row r="698" spans="1:58">
      <c r="A698" s="56"/>
      <c r="B698" s="56"/>
      <c r="C698" s="56"/>
      <c r="D698" s="56"/>
      <c r="E698" s="56"/>
      <c r="F698" s="56"/>
      <c r="G698" s="56"/>
      <c r="H698" s="56"/>
      <c r="I698" s="56"/>
      <c r="J698" s="58"/>
      <c r="K698" s="60">
        <v>46661</v>
      </c>
      <c r="L698" s="61">
        <f t="shared" si="34"/>
        <v>102.90648274886424</v>
      </c>
      <c r="M698" s="61">
        <f t="shared" si="35"/>
        <v>160.02813464944794</v>
      </c>
      <c r="N698" s="61">
        <f t="shared" si="33"/>
        <v>131.46730869915609</v>
      </c>
      <c r="O698" s="61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6"/>
      <c r="AI698" s="56"/>
      <c r="AJ698" s="56"/>
      <c r="AK698" s="56"/>
      <c r="AL698" s="56"/>
      <c r="AM698" s="56"/>
      <c r="AN698" s="56"/>
      <c r="AO698" s="56"/>
      <c r="AP698" s="56"/>
      <c r="AQ698" s="56"/>
      <c r="AR698" s="56"/>
      <c r="AS698" s="56"/>
      <c r="AT698" s="56"/>
      <c r="AU698" s="56"/>
      <c r="AV698" s="56"/>
      <c r="AW698" s="56"/>
      <c r="AX698" s="56"/>
      <c r="AY698" s="56"/>
      <c r="AZ698" s="56"/>
      <c r="BA698" s="56"/>
      <c r="BB698" s="56"/>
      <c r="BC698" s="56"/>
      <c r="BD698" s="56"/>
      <c r="BE698" s="56"/>
      <c r="BF698" s="56"/>
    </row>
    <row r="699" spans="1:58">
      <c r="A699" s="56"/>
      <c r="B699" s="56"/>
      <c r="C699" s="56"/>
      <c r="D699" s="56"/>
      <c r="E699" s="56"/>
      <c r="F699" s="56"/>
      <c r="G699" s="56"/>
      <c r="H699" s="56"/>
      <c r="I699" s="56"/>
      <c r="J699" s="58"/>
      <c r="K699" s="60">
        <v>46692</v>
      </c>
      <c r="L699" s="61">
        <f t="shared" si="34"/>
        <v>102.9030519037389</v>
      </c>
      <c r="M699" s="61">
        <f t="shared" si="35"/>
        <v>160.28850485857706</v>
      </c>
      <c r="N699" s="61">
        <f t="shared" si="33"/>
        <v>131.59577838115797</v>
      </c>
      <c r="O699" s="61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6"/>
      <c r="AI699" s="56"/>
      <c r="AJ699" s="56"/>
      <c r="AK699" s="56"/>
      <c r="AL699" s="56"/>
      <c r="AM699" s="56"/>
      <c r="AN699" s="56"/>
      <c r="AO699" s="56"/>
      <c r="AP699" s="56"/>
      <c r="AQ699" s="56"/>
      <c r="AR699" s="56"/>
      <c r="AS699" s="56"/>
      <c r="AT699" s="56"/>
      <c r="AU699" s="56"/>
      <c r="AV699" s="56"/>
      <c r="AW699" s="56"/>
      <c r="AX699" s="56"/>
      <c r="AY699" s="56"/>
      <c r="AZ699" s="56"/>
      <c r="BA699" s="56"/>
      <c r="BB699" s="56"/>
      <c r="BC699" s="56"/>
      <c r="BD699" s="56"/>
      <c r="BE699" s="56"/>
      <c r="BF699" s="56"/>
    </row>
    <row r="700" spans="1:58">
      <c r="A700" s="56"/>
      <c r="B700" s="56"/>
      <c r="C700" s="56"/>
      <c r="D700" s="56"/>
      <c r="E700" s="56"/>
      <c r="F700" s="56"/>
      <c r="G700" s="56"/>
      <c r="H700" s="56"/>
      <c r="I700" s="56"/>
      <c r="J700" s="58"/>
      <c r="K700" s="60">
        <v>46722</v>
      </c>
      <c r="L700" s="61">
        <f t="shared" si="34"/>
        <v>102.89962117299604</v>
      </c>
      <c r="M700" s="61">
        <f t="shared" si="35"/>
        <v>160.54929869725075</v>
      </c>
      <c r="N700" s="61">
        <f t="shared" si="33"/>
        <v>131.72445993512338</v>
      </c>
      <c r="O700" s="61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  <c r="AH700" s="56"/>
      <c r="AI700" s="56"/>
      <c r="AJ700" s="56"/>
      <c r="AK700" s="56"/>
      <c r="AL700" s="56"/>
      <c r="AM700" s="56"/>
      <c r="AN700" s="56"/>
      <c r="AO700" s="56"/>
      <c r="AP700" s="56"/>
      <c r="AQ700" s="56"/>
      <c r="AR700" s="56"/>
      <c r="AS700" s="56"/>
      <c r="AT700" s="56"/>
      <c r="AU700" s="56"/>
      <c r="AV700" s="56"/>
      <c r="AW700" s="56"/>
      <c r="AX700" s="56"/>
      <c r="AY700" s="56"/>
      <c r="AZ700" s="56"/>
      <c r="BA700" s="56"/>
      <c r="BB700" s="56"/>
      <c r="BC700" s="56"/>
      <c r="BD700" s="56"/>
      <c r="BE700" s="56"/>
      <c r="BF700" s="56"/>
    </row>
    <row r="701" spans="1:58">
      <c r="A701" s="56"/>
      <c r="B701" s="56"/>
      <c r="C701" s="56"/>
      <c r="D701" s="56"/>
      <c r="E701" s="56"/>
      <c r="F701" s="56"/>
      <c r="G701" s="56"/>
      <c r="H701" s="56"/>
      <c r="I701" s="56"/>
      <c r="J701" s="58"/>
      <c r="K701" s="60">
        <v>46753</v>
      </c>
      <c r="L701" s="61">
        <f t="shared" si="34"/>
        <v>102.89619055663184</v>
      </c>
      <c r="M701" s="61">
        <f t="shared" si="35"/>
        <v>160.81051685472605</v>
      </c>
      <c r="N701" s="61">
        <f t="shared" si="33"/>
        <v>131.85335370567896</v>
      </c>
      <c r="O701" s="61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  <c r="AJ701" s="56"/>
      <c r="AK701" s="56"/>
      <c r="AL701" s="56"/>
      <c r="AM701" s="56"/>
      <c r="AN701" s="56"/>
      <c r="AO701" s="56"/>
      <c r="AP701" s="56"/>
      <c r="AQ701" s="56"/>
      <c r="AR701" s="56"/>
      <c r="AS701" s="56"/>
      <c r="AT701" s="56"/>
      <c r="AU701" s="56"/>
      <c r="AV701" s="56"/>
      <c r="AW701" s="56"/>
      <c r="AX701" s="56"/>
      <c r="AY701" s="56"/>
      <c r="AZ701" s="56"/>
      <c r="BA701" s="56"/>
      <c r="BB701" s="56"/>
      <c r="BC701" s="56"/>
      <c r="BD701" s="56"/>
      <c r="BE701" s="56"/>
      <c r="BF701" s="56"/>
    </row>
    <row r="702" spans="1:58">
      <c r="A702" s="56"/>
      <c r="B702" s="56"/>
      <c r="C702" s="56"/>
      <c r="D702" s="56"/>
      <c r="E702" s="56"/>
      <c r="F702" s="56"/>
      <c r="G702" s="56"/>
      <c r="H702" s="56"/>
      <c r="I702" s="56"/>
      <c r="J702" s="58"/>
      <c r="K702" s="60">
        <v>46784</v>
      </c>
      <c r="L702" s="61">
        <f t="shared" si="34"/>
        <v>102.89276005464249</v>
      </c>
      <c r="M702" s="61">
        <f t="shared" si="35"/>
        <v>161.07216002138136</v>
      </c>
      <c r="N702" s="61">
        <f t="shared" si="33"/>
        <v>131.98246003801194</v>
      </c>
      <c r="O702" s="61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  <c r="AH702" s="56"/>
      <c r="AI702" s="56"/>
      <c r="AJ702" s="56"/>
      <c r="AK702" s="56"/>
      <c r="AL702" s="56"/>
      <c r="AM702" s="56"/>
      <c r="AN702" s="56"/>
      <c r="AO702" s="56"/>
      <c r="AP702" s="56"/>
      <c r="AQ702" s="56"/>
      <c r="AR702" s="56"/>
      <c r="AS702" s="56"/>
      <c r="AT702" s="56"/>
      <c r="AU702" s="56"/>
      <c r="AV702" s="56"/>
      <c r="AW702" s="56"/>
      <c r="AX702" s="56"/>
      <c r="AY702" s="56"/>
      <c r="AZ702" s="56"/>
      <c r="BA702" s="56"/>
      <c r="BB702" s="56"/>
      <c r="BC702" s="56"/>
      <c r="BD702" s="56"/>
      <c r="BE702" s="56"/>
      <c r="BF702" s="56"/>
    </row>
    <row r="703" spans="1:58">
      <c r="A703" s="56"/>
      <c r="B703" s="56"/>
      <c r="C703" s="56"/>
      <c r="D703" s="56"/>
      <c r="E703" s="56"/>
      <c r="F703" s="56"/>
      <c r="G703" s="56"/>
      <c r="H703" s="56"/>
      <c r="I703" s="56"/>
      <c r="J703" s="58"/>
      <c r="K703" s="60">
        <v>46813</v>
      </c>
      <c r="L703" s="61">
        <f t="shared" si="34"/>
        <v>102.88932966702419</v>
      </c>
      <c r="M703" s="61">
        <f t="shared" si="35"/>
        <v>161.33422888871843</v>
      </c>
      <c r="N703" s="61">
        <f t="shared" si="33"/>
        <v>132.11177927787131</v>
      </c>
      <c r="O703" s="61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  <c r="AH703" s="56"/>
      <c r="AI703" s="56"/>
      <c r="AJ703" s="56"/>
      <c r="AK703" s="56"/>
      <c r="AL703" s="56"/>
      <c r="AM703" s="56"/>
      <c r="AN703" s="56"/>
      <c r="AO703" s="56"/>
      <c r="AP703" s="56"/>
      <c r="AQ703" s="56"/>
      <c r="AR703" s="56"/>
      <c r="AS703" s="56"/>
      <c r="AT703" s="56"/>
      <c r="AU703" s="56"/>
      <c r="AV703" s="56"/>
      <c r="AW703" s="56"/>
      <c r="AX703" s="56"/>
      <c r="AY703" s="56"/>
      <c r="AZ703" s="56"/>
      <c r="BA703" s="56"/>
      <c r="BB703" s="56"/>
      <c r="BC703" s="56"/>
      <c r="BD703" s="56"/>
      <c r="BE703" s="56"/>
      <c r="BF703" s="56"/>
    </row>
    <row r="704" spans="1:58">
      <c r="A704" s="56"/>
      <c r="B704" s="56"/>
      <c r="C704" s="56"/>
      <c r="D704" s="56"/>
      <c r="E704" s="56"/>
      <c r="F704" s="56"/>
      <c r="G704" s="56"/>
      <c r="H704" s="56"/>
      <c r="I704" s="56"/>
      <c r="J704" s="58"/>
      <c r="K704" s="60">
        <v>46844</v>
      </c>
      <c r="L704" s="61">
        <f t="shared" si="34"/>
        <v>102.8858993937731</v>
      </c>
      <c r="M704" s="61">
        <f t="shared" si="35"/>
        <v>161.59672414936406</v>
      </c>
      <c r="N704" s="61">
        <f t="shared" si="33"/>
        <v>132.24131177156858</v>
      </c>
      <c r="O704" s="61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  <c r="AH704" s="56"/>
      <c r="AI704" s="56"/>
      <c r="AJ704" s="56"/>
      <c r="AK704" s="56"/>
      <c r="AL704" s="56"/>
      <c r="AM704" s="56"/>
      <c r="AN704" s="56"/>
      <c r="AO704" s="56"/>
      <c r="AP704" s="56"/>
      <c r="AQ704" s="56"/>
      <c r="AR704" s="56"/>
      <c r="AS704" s="56"/>
      <c r="AT704" s="56"/>
      <c r="AU704" s="56"/>
      <c r="AV704" s="56"/>
      <c r="AW704" s="56"/>
      <c r="AX704" s="56"/>
      <c r="AY704" s="56"/>
      <c r="AZ704" s="56"/>
      <c r="BA704" s="56"/>
      <c r="BB704" s="56"/>
      <c r="BC704" s="56"/>
      <c r="BD704" s="56"/>
      <c r="BE704" s="56"/>
      <c r="BF704" s="56"/>
    </row>
    <row r="705" spans="1:58">
      <c r="A705" s="56"/>
      <c r="B705" s="56"/>
      <c r="C705" s="56"/>
      <c r="D705" s="56"/>
      <c r="E705" s="56"/>
      <c r="F705" s="56"/>
      <c r="G705" s="56"/>
      <c r="H705" s="56"/>
      <c r="I705" s="56"/>
      <c r="J705" s="58"/>
      <c r="K705" s="60">
        <v>46874</v>
      </c>
      <c r="L705" s="61">
        <f t="shared" si="34"/>
        <v>102.88246923488542</v>
      </c>
      <c r="M705" s="61">
        <f t="shared" si="35"/>
        <v>161.85964649707196</v>
      </c>
      <c r="N705" s="61">
        <f t="shared" si="33"/>
        <v>132.37105786597868</v>
      </c>
      <c r="O705" s="61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  <c r="AH705" s="56"/>
      <c r="AI705" s="56"/>
      <c r="AJ705" s="56"/>
      <c r="AK705" s="56"/>
      <c r="AL705" s="56"/>
      <c r="AM705" s="56"/>
      <c r="AN705" s="56"/>
      <c r="AO705" s="56"/>
      <c r="AP705" s="56"/>
      <c r="AQ705" s="56"/>
      <c r="AR705" s="56"/>
      <c r="AS705" s="56"/>
      <c r="AT705" s="56"/>
      <c r="AU705" s="56"/>
      <c r="AV705" s="56"/>
      <c r="AW705" s="56"/>
      <c r="AX705" s="56"/>
      <c r="AY705" s="56"/>
      <c r="AZ705" s="56"/>
      <c r="BA705" s="56"/>
      <c r="BB705" s="56"/>
      <c r="BC705" s="56"/>
      <c r="BD705" s="56"/>
      <c r="BE705" s="56"/>
      <c r="BF705" s="56"/>
    </row>
    <row r="706" spans="1:58">
      <c r="A706" s="56"/>
      <c r="B706" s="56"/>
      <c r="C706" s="56"/>
      <c r="D706" s="56"/>
      <c r="E706" s="56"/>
      <c r="F706" s="56"/>
      <c r="G706" s="56"/>
      <c r="H706" s="56"/>
      <c r="I706" s="56"/>
      <c r="J706" s="58"/>
      <c r="K706" s="60">
        <v>46905</v>
      </c>
      <c r="L706" s="61">
        <f t="shared" si="34"/>
        <v>102.87903919035733</v>
      </c>
      <c r="M706" s="61">
        <f t="shared" si="35"/>
        <v>162.12299662672464</v>
      </c>
      <c r="N706" s="61">
        <f t="shared" si="33"/>
        <v>132.50101790854097</v>
      </c>
      <c r="O706" s="61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  <c r="AH706" s="56"/>
      <c r="AI706" s="56"/>
      <c r="AJ706" s="56"/>
      <c r="AK706" s="56"/>
      <c r="AL706" s="56"/>
      <c r="AM706" s="56"/>
      <c r="AN706" s="56"/>
      <c r="AO706" s="56"/>
      <c r="AP706" s="56"/>
      <c r="AQ706" s="56"/>
      <c r="AR706" s="56"/>
      <c r="AS706" s="56"/>
      <c r="AT706" s="56"/>
      <c r="AU706" s="56"/>
      <c r="AV706" s="56"/>
      <c r="AW706" s="56"/>
      <c r="AX706" s="56"/>
      <c r="AY706" s="56"/>
      <c r="AZ706" s="56"/>
      <c r="BA706" s="56"/>
      <c r="BB706" s="56"/>
      <c r="BC706" s="56"/>
      <c r="BD706" s="56"/>
      <c r="BE706" s="56"/>
      <c r="BF706" s="56"/>
    </row>
    <row r="707" spans="1:58">
      <c r="A707" s="56"/>
      <c r="B707" s="56"/>
      <c r="C707" s="56"/>
      <c r="D707" s="56"/>
      <c r="E707" s="56"/>
      <c r="F707" s="56"/>
      <c r="G707" s="56"/>
      <c r="H707" s="56"/>
      <c r="I707" s="56"/>
      <c r="J707" s="58"/>
      <c r="K707" s="60">
        <v>46935</v>
      </c>
      <c r="L707" s="61">
        <f t="shared" si="34"/>
        <v>102.87560926018503</v>
      </c>
      <c r="M707" s="61">
        <f t="shared" si="35"/>
        <v>162.38677523433515</v>
      </c>
      <c r="N707" s="61">
        <f t="shared" si="33"/>
        <v>132.63119224726009</v>
      </c>
      <c r="O707" s="61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  <c r="AH707" s="56"/>
      <c r="AI707" s="56"/>
      <c r="AJ707" s="56"/>
      <c r="AK707" s="56"/>
      <c r="AL707" s="56"/>
      <c r="AM707" s="56"/>
      <c r="AN707" s="56"/>
      <c r="AO707" s="56"/>
      <c r="AP707" s="56"/>
      <c r="AQ707" s="56"/>
      <c r="AR707" s="56"/>
      <c r="AS707" s="56"/>
      <c r="AT707" s="56"/>
      <c r="AU707" s="56"/>
      <c r="AV707" s="56"/>
      <c r="AW707" s="56"/>
      <c r="AX707" s="56"/>
      <c r="AY707" s="56"/>
      <c r="AZ707" s="56"/>
      <c r="BA707" s="56"/>
      <c r="BB707" s="56"/>
      <c r="BC707" s="56"/>
      <c r="BD707" s="56"/>
      <c r="BE707" s="56"/>
      <c r="BF707" s="56"/>
    </row>
    <row r="708" spans="1:58">
      <c r="A708" s="56"/>
      <c r="B708" s="56"/>
      <c r="C708" s="56"/>
      <c r="D708" s="56"/>
      <c r="E708" s="56"/>
      <c r="F708" s="56"/>
      <c r="G708" s="56"/>
      <c r="H708" s="56"/>
      <c r="I708" s="56"/>
      <c r="J708" s="58"/>
      <c r="K708" s="60">
        <v>46966</v>
      </c>
      <c r="L708" s="61">
        <f t="shared" si="34"/>
        <v>102.8721794443647</v>
      </c>
      <c r="M708" s="61">
        <f t="shared" si="35"/>
        <v>162.65098301704901</v>
      </c>
      <c r="N708" s="61">
        <f t="shared" ref="N708:N771" si="36">AVERAGE(L708:M708)</f>
        <v>132.76158123070687</v>
      </c>
      <c r="O708" s="61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  <c r="AH708" s="56"/>
      <c r="AI708" s="56"/>
      <c r="AJ708" s="56"/>
      <c r="AK708" s="56"/>
      <c r="AL708" s="56"/>
      <c r="AM708" s="56"/>
      <c r="AN708" s="56"/>
      <c r="AO708" s="56"/>
      <c r="AP708" s="56"/>
      <c r="AQ708" s="56"/>
      <c r="AR708" s="56"/>
      <c r="AS708" s="56"/>
      <c r="AT708" s="56"/>
      <c r="AU708" s="56"/>
      <c r="AV708" s="56"/>
      <c r="AW708" s="56"/>
      <c r="AX708" s="56"/>
      <c r="AY708" s="56"/>
      <c r="AZ708" s="56"/>
      <c r="BA708" s="56"/>
      <c r="BB708" s="56"/>
      <c r="BC708" s="56"/>
      <c r="BD708" s="56"/>
      <c r="BE708" s="56"/>
      <c r="BF708" s="56"/>
    </row>
    <row r="709" spans="1:58">
      <c r="A709" s="56"/>
      <c r="B709" s="56"/>
      <c r="C709" s="56"/>
      <c r="D709" s="56"/>
      <c r="E709" s="56"/>
      <c r="F709" s="56"/>
      <c r="G709" s="56"/>
      <c r="H709" s="56"/>
      <c r="I709" s="56"/>
      <c r="J709" s="58"/>
      <c r="K709" s="60">
        <v>46997</v>
      </c>
      <c r="L709" s="61">
        <f t="shared" si="34"/>
        <v>102.86874974289253</v>
      </c>
      <c r="M709" s="61">
        <f t="shared" si="35"/>
        <v>162.91562067314601</v>
      </c>
      <c r="N709" s="61">
        <f t="shared" si="36"/>
        <v>132.89218520801927</v>
      </c>
      <c r="O709" s="61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6"/>
      <c r="AI709" s="56"/>
      <c r="AJ709" s="56"/>
      <c r="AK709" s="56"/>
      <c r="AL709" s="56"/>
      <c r="AM709" s="56"/>
      <c r="AN709" s="56"/>
      <c r="AO709" s="56"/>
      <c r="AP709" s="56"/>
      <c r="AQ709" s="56"/>
      <c r="AR709" s="56"/>
      <c r="AS709" s="56"/>
      <c r="AT709" s="56"/>
      <c r="AU709" s="56"/>
      <c r="AV709" s="56"/>
      <c r="AW709" s="56"/>
      <c r="AX709" s="56"/>
      <c r="AY709" s="56"/>
      <c r="AZ709" s="56"/>
      <c r="BA709" s="56"/>
      <c r="BB709" s="56"/>
      <c r="BC709" s="56"/>
      <c r="BD709" s="56"/>
      <c r="BE709" s="56"/>
      <c r="BF709" s="56"/>
    </row>
    <row r="710" spans="1:58">
      <c r="A710" s="56"/>
      <c r="B710" s="56"/>
      <c r="C710" s="56"/>
      <c r="D710" s="56"/>
      <c r="E710" s="56"/>
      <c r="F710" s="56"/>
      <c r="G710" s="56"/>
      <c r="H710" s="56"/>
      <c r="I710" s="56"/>
      <c r="J710" s="58"/>
      <c r="K710" s="60">
        <v>47027</v>
      </c>
      <c r="L710" s="61">
        <f t="shared" si="34"/>
        <v>102.86532015576472</v>
      </c>
      <c r="M710" s="61">
        <f t="shared" si="35"/>
        <v>163.18068890204205</v>
      </c>
      <c r="N710" s="61">
        <f t="shared" si="36"/>
        <v>133.02300452890339</v>
      </c>
      <c r="O710" s="61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  <c r="AH710" s="56"/>
      <c r="AI710" s="56"/>
      <c r="AJ710" s="56"/>
      <c r="AK710" s="56"/>
      <c r="AL710" s="56"/>
      <c r="AM710" s="56"/>
      <c r="AN710" s="56"/>
      <c r="AO710" s="56"/>
      <c r="AP710" s="56"/>
      <c r="AQ710" s="56"/>
      <c r="AR710" s="56"/>
      <c r="AS710" s="56"/>
      <c r="AT710" s="56"/>
      <c r="AU710" s="56"/>
      <c r="AV710" s="56"/>
      <c r="AW710" s="56"/>
      <c r="AX710" s="56"/>
      <c r="AY710" s="56"/>
      <c r="AZ710" s="56"/>
      <c r="BA710" s="56"/>
      <c r="BB710" s="56"/>
      <c r="BC710" s="56"/>
      <c r="BD710" s="56"/>
      <c r="BE710" s="56"/>
      <c r="BF710" s="56"/>
    </row>
    <row r="711" spans="1:58">
      <c r="A711" s="56"/>
      <c r="B711" s="56"/>
      <c r="C711" s="56"/>
      <c r="D711" s="56"/>
      <c r="E711" s="56"/>
      <c r="F711" s="56"/>
      <c r="G711" s="56"/>
      <c r="H711" s="56"/>
      <c r="I711" s="56"/>
      <c r="J711" s="58"/>
      <c r="K711" s="60">
        <v>47058</v>
      </c>
      <c r="L711" s="61">
        <f t="shared" si="34"/>
        <v>102.86189068297743</v>
      </c>
      <c r="M711" s="61">
        <f t="shared" si="35"/>
        <v>163.44618840429101</v>
      </c>
      <c r="N711" s="61">
        <f t="shared" si="36"/>
        <v>133.15403954363421</v>
      </c>
      <c r="O711" s="61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  <c r="AH711" s="56"/>
      <c r="AI711" s="56"/>
      <c r="AJ711" s="56"/>
      <c r="AK711" s="56"/>
      <c r="AL711" s="56"/>
      <c r="AM711" s="56"/>
      <c r="AN711" s="56"/>
      <c r="AO711" s="56"/>
      <c r="AP711" s="56"/>
      <c r="AQ711" s="56"/>
      <c r="AR711" s="56"/>
      <c r="AS711" s="56"/>
      <c r="AT711" s="56"/>
      <c r="AU711" s="56"/>
      <c r="AV711" s="56"/>
      <c r="AW711" s="56"/>
      <c r="AX711" s="56"/>
      <c r="AY711" s="56"/>
      <c r="AZ711" s="56"/>
      <c r="BA711" s="56"/>
      <c r="BB711" s="56"/>
      <c r="BC711" s="56"/>
      <c r="BD711" s="56"/>
      <c r="BE711" s="56"/>
      <c r="BF711" s="56"/>
    </row>
    <row r="712" spans="1:58">
      <c r="A712" s="56"/>
      <c r="B712" s="56"/>
      <c r="C712" s="56"/>
      <c r="D712" s="56"/>
      <c r="E712" s="56"/>
      <c r="F712" s="56"/>
      <c r="G712" s="56"/>
      <c r="H712" s="56"/>
      <c r="I712" s="56"/>
      <c r="J712" s="58"/>
      <c r="K712" s="60">
        <v>47088</v>
      </c>
      <c r="L712" s="61">
        <f t="shared" si="34"/>
        <v>102.85846132452687</v>
      </c>
      <c r="M712" s="61">
        <f t="shared" si="35"/>
        <v>163.71211988158657</v>
      </c>
      <c r="N712" s="61">
        <f t="shared" si="36"/>
        <v>133.28529060305672</v>
      </c>
      <c r="O712" s="61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  <c r="AH712" s="56"/>
      <c r="AI712" s="56"/>
      <c r="AJ712" s="56"/>
      <c r="AK712" s="56"/>
      <c r="AL712" s="56"/>
      <c r="AM712" s="56"/>
      <c r="AN712" s="56"/>
      <c r="AO712" s="56"/>
      <c r="AP712" s="56"/>
      <c r="AQ712" s="56"/>
      <c r="AR712" s="56"/>
      <c r="AS712" s="56"/>
      <c r="AT712" s="56"/>
      <c r="AU712" s="56"/>
      <c r="AV712" s="56"/>
      <c r="AW712" s="56"/>
      <c r="AX712" s="56"/>
      <c r="AY712" s="56"/>
      <c r="AZ712" s="56"/>
      <c r="BA712" s="56"/>
      <c r="BB712" s="56"/>
      <c r="BC712" s="56"/>
      <c r="BD712" s="56"/>
      <c r="BE712" s="56"/>
      <c r="BF712" s="56"/>
    </row>
    <row r="713" spans="1:58">
      <c r="A713" s="56"/>
      <c r="B713" s="56"/>
      <c r="C713" s="56"/>
      <c r="D713" s="56"/>
      <c r="E713" s="56"/>
      <c r="F713" s="56"/>
      <c r="G713" s="56"/>
      <c r="H713" s="56"/>
      <c r="I713" s="56"/>
      <c r="J713" s="58"/>
      <c r="K713" s="60">
        <v>47119</v>
      </c>
      <c r="L713" s="61">
        <f t="shared" si="34"/>
        <v>102.85503208040922</v>
      </c>
      <c r="M713" s="61">
        <f t="shared" si="35"/>
        <v>163.97848403676412</v>
      </c>
      <c r="N713" s="61">
        <f t="shared" si="36"/>
        <v>133.41675805858665</v>
      </c>
      <c r="O713" s="61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  <c r="AH713" s="56"/>
      <c r="AI713" s="56"/>
      <c r="AJ713" s="56"/>
      <c r="AK713" s="56"/>
      <c r="AL713" s="56"/>
      <c r="AM713" s="56"/>
      <c r="AN713" s="56"/>
      <c r="AO713" s="56"/>
      <c r="AP713" s="56"/>
      <c r="AQ713" s="56"/>
      <c r="AR713" s="56"/>
      <c r="AS713" s="56"/>
      <c r="AT713" s="56"/>
      <c r="AU713" s="56"/>
      <c r="AV713" s="56"/>
      <c r="AW713" s="56"/>
      <c r="AX713" s="56"/>
      <c r="AY713" s="56"/>
      <c r="AZ713" s="56"/>
      <c r="BA713" s="56"/>
      <c r="BB713" s="56"/>
      <c r="BC713" s="56"/>
      <c r="BD713" s="56"/>
      <c r="BE713" s="56"/>
      <c r="BF713" s="56"/>
    </row>
    <row r="714" spans="1:58">
      <c r="A714" s="56"/>
      <c r="B714" s="56"/>
      <c r="C714" s="56"/>
      <c r="D714" s="56"/>
      <c r="E714" s="56"/>
      <c r="F714" s="56"/>
      <c r="G714" s="56"/>
      <c r="H714" s="56"/>
      <c r="I714" s="56"/>
      <c r="J714" s="58"/>
      <c r="K714" s="60">
        <v>47150</v>
      </c>
      <c r="L714" s="61">
        <f t="shared" si="34"/>
        <v>102.85160295062066</v>
      </c>
      <c r="M714" s="61">
        <f t="shared" si="35"/>
        <v>164.24528157380254</v>
      </c>
      <c r="N714" s="61">
        <f t="shared" si="36"/>
        <v>133.54844226221161</v>
      </c>
      <c r="O714" s="61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  <c r="AH714" s="56"/>
      <c r="AI714" s="56"/>
      <c r="AJ714" s="56"/>
      <c r="AK714" s="56"/>
      <c r="AL714" s="56"/>
      <c r="AM714" s="56"/>
      <c r="AN714" s="56"/>
      <c r="AO714" s="56"/>
      <c r="AP714" s="56"/>
      <c r="AQ714" s="56"/>
      <c r="AR714" s="56"/>
      <c r="AS714" s="56"/>
      <c r="AT714" s="56"/>
      <c r="AU714" s="56"/>
      <c r="AV714" s="56"/>
      <c r="AW714" s="56"/>
      <c r="AX714" s="56"/>
      <c r="AY714" s="56"/>
      <c r="AZ714" s="56"/>
      <c r="BA714" s="56"/>
      <c r="BB714" s="56"/>
      <c r="BC714" s="56"/>
      <c r="BD714" s="56"/>
      <c r="BE714" s="56"/>
      <c r="BF714" s="56"/>
    </row>
    <row r="715" spans="1:58">
      <c r="A715" s="56"/>
      <c r="B715" s="56"/>
      <c r="C715" s="56"/>
      <c r="D715" s="56"/>
      <c r="E715" s="56"/>
      <c r="F715" s="56"/>
      <c r="G715" s="56"/>
      <c r="H715" s="56"/>
      <c r="I715" s="56"/>
      <c r="J715" s="58"/>
      <c r="K715" s="60">
        <v>47178</v>
      </c>
      <c r="L715" s="61">
        <f t="shared" si="34"/>
        <v>102.84817393515739</v>
      </c>
      <c r="M715" s="61">
        <f t="shared" si="35"/>
        <v>164.51251319782617</v>
      </c>
      <c r="N715" s="61">
        <f t="shared" si="36"/>
        <v>133.68034356649179</v>
      </c>
      <c r="O715" s="61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  <c r="AH715" s="56"/>
      <c r="AI715" s="56"/>
      <c r="AJ715" s="56"/>
      <c r="AK715" s="56"/>
      <c r="AL715" s="56"/>
      <c r="AM715" s="56"/>
      <c r="AN715" s="56"/>
      <c r="AO715" s="56"/>
      <c r="AP715" s="56"/>
      <c r="AQ715" s="56"/>
      <c r="AR715" s="56"/>
      <c r="AS715" s="56"/>
      <c r="AT715" s="56"/>
      <c r="AU715" s="56"/>
      <c r="AV715" s="56"/>
      <c r="AW715" s="56"/>
      <c r="AX715" s="56"/>
      <c r="AY715" s="56"/>
      <c r="AZ715" s="56"/>
      <c r="BA715" s="56"/>
      <c r="BB715" s="56"/>
      <c r="BC715" s="56"/>
      <c r="BD715" s="56"/>
      <c r="BE715" s="56"/>
      <c r="BF715" s="56"/>
    </row>
    <row r="716" spans="1:58">
      <c r="A716" s="56"/>
      <c r="B716" s="56"/>
      <c r="C716" s="56"/>
      <c r="D716" s="56"/>
      <c r="E716" s="56"/>
      <c r="F716" s="56"/>
      <c r="G716" s="56"/>
      <c r="H716" s="56"/>
      <c r="I716" s="56"/>
      <c r="J716" s="58"/>
      <c r="K716" s="60">
        <v>47209</v>
      </c>
      <c r="L716" s="61">
        <f t="shared" si="34"/>
        <v>102.8447450340156</v>
      </c>
      <c r="M716" s="61">
        <f t="shared" si="35"/>
        <v>164.7801796151065</v>
      </c>
      <c r="N716" s="61">
        <f t="shared" si="36"/>
        <v>133.81246232456107</v>
      </c>
      <c r="O716" s="61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  <c r="AH716" s="56"/>
      <c r="AI716" s="56"/>
      <c r="AJ716" s="56"/>
      <c r="AK716" s="56"/>
      <c r="AL716" s="56"/>
      <c r="AM716" s="56"/>
      <c r="AN716" s="56"/>
      <c r="AO716" s="56"/>
      <c r="AP716" s="56"/>
      <c r="AQ716" s="56"/>
      <c r="AR716" s="56"/>
      <c r="AS716" s="56"/>
      <c r="AT716" s="56"/>
      <c r="AU716" s="56"/>
      <c r="AV716" s="56"/>
      <c r="AW716" s="56"/>
      <c r="AX716" s="56"/>
      <c r="AY716" s="56"/>
      <c r="AZ716" s="56"/>
      <c r="BA716" s="56"/>
      <c r="BB716" s="56"/>
      <c r="BC716" s="56"/>
      <c r="BD716" s="56"/>
      <c r="BE716" s="56"/>
      <c r="BF716" s="56"/>
    </row>
    <row r="717" spans="1:58">
      <c r="A717" s="56"/>
      <c r="B717" s="56"/>
      <c r="C717" s="56"/>
      <c r="D717" s="56"/>
      <c r="E717" s="56"/>
      <c r="F717" s="56"/>
      <c r="G717" s="56"/>
      <c r="H717" s="56"/>
      <c r="I717" s="56"/>
      <c r="J717" s="58"/>
      <c r="K717" s="60">
        <v>47239</v>
      </c>
      <c r="L717" s="61">
        <f t="shared" si="34"/>
        <v>102.84131624719149</v>
      </c>
      <c r="M717" s="61">
        <f t="shared" si="35"/>
        <v>165.04828153306426</v>
      </c>
      <c r="N717" s="61">
        <f t="shared" si="36"/>
        <v>133.94479889012786</v>
      </c>
      <c r="O717" s="61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  <c r="AH717" s="56"/>
      <c r="AI717" s="56"/>
      <c r="AJ717" s="56"/>
      <c r="AK717" s="56"/>
      <c r="AL717" s="56"/>
      <c r="AM717" s="56"/>
      <c r="AN717" s="56"/>
      <c r="AO717" s="56"/>
      <c r="AP717" s="56"/>
      <c r="AQ717" s="56"/>
      <c r="AR717" s="56"/>
      <c r="AS717" s="56"/>
      <c r="AT717" s="56"/>
      <c r="AU717" s="56"/>
      <c r="AV717" s="56"/>
      <c r="AW717" s="56"/>
      <c r="AX717" s="56"/>
      <c r="AY717" s="56"/>
      <c r="AZ717" s="56"/>
      <c r="BA717" s="56"/>
      <c r="BB717" s="56"/>
      <c r="BC717" s="56"/>
      <c r="BD717" s="56"/>
      <c r="BE717" s="56"/>
      <c r="BF717" s="56"/>
    </row>
    <row r="718" spans="1:58">
      <c r="A718" s="56"/>
      <c r="B718" s="56"/>
      <c r="C718" s="56"/>
      <c r="D718" s="56"/>
      <c r="E718" s="56"/>
      <c r="F718" s="56"/>
      <c r="G718" s="56"/>
      <c r="H718" s="56"/>
      <c r="I718" s="56"/>
      <c r="J718" s="58"/>
      <c r="K718" s="60">
        <v>47270</v>
      </c>
      <c r="L718" s="61">
        <f t="shared" si="34"/>
        <v>102.83788757468122</v>
      </c>
      <c r="M718" s="61">
        <f t="shared" si="35"/>
        <v>165.31681966027108</v>
      </c>
      <c r="N718" s="61">
        <f t="shared" si="36"/>
        <v>134.07735361747615</v>
      </c>
      <c r="O718" s="61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  <c r="AH718" s="56"/>
      <c r="AI718" s="56"/>
      <c r="AJ718" s="56"/>
      <c r="AK718" s="56"/>
      <c r="AL718" s="56"/>
      <c r="AM718" s="56"/>
      <c r="AN718" s="56"/>
      <c r="AO718" s="56"/>
      <c r="AP718" s="56"/>
      <c r="AQ718" s="56"/>
      <c r="AR718" s="56"/>
      <c r="AS718" s="56"/>
      <c r="AT718" s="56"/>
      <c r="AU718" s="56"/>
      <c r="AV718" s="56"/>
      <c r="AW718" s="56"/>
      <c r="AX718" s="56"/>
      <c r="AY718" s="56"/>
      <c r="AZ718" s="56"/>
      <c r="BA718" s="56"/>
      <c r="BB718" s="56"/>
      <c r="BC718" s="56"/>
      <c r="BD718" s="56"/>
      <c r="BE718" s="56"/>
      <c r="BF718" s="56"/>
    </row>
    <row r="719" spans="1:58">
      <c r="A719" s="56"/>
      <c r="B719" s="56"/>
      <c r="C719" s="56"/>
      <c r="D719" s="56"/>
      <c r="E719" s="56"/>
      <c r="F719" s="56"/>
      <c r="G719" s="56"/>
      <c r="H719" s="56"/>
      <c r="I719" s="56"/>
      <c r="J719" s="58"/>
      <c r="K719" s="60">
        <v>47300</v>
      </c>
      <c r="L719" s="61">
        <f t="shared" si="34"/>
        <v>102.83445901648099</v>
      </c>
      <c r="M719" s="61">
        <f t="shared" si="35"/>
        <v>165.58579470645151</v>
      </c>
      <c r="N719" s="61">
        <f t="shared" si="36"/>
        <v>134.21012686146625</v>
      </c>
      <c r="O719" s="61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  <c r="AH719" s="56"/>
      <c r="AI719" s="56"/>
      <c r="AJ719" s="56"/>
      <c r="AK719" s="56"/>
      <c r="AL719" s="56"/>
      <c r="AM719" s="56"/>
      <c r="AN719" s="56"/>
      <c r="AO719" s="56"/>
      <c r="AP719" s="56"/>
      <c r="AQ719" s="56"/>
      <c r="AR719" s="56"/>
      <c r="AS719" s="56"/>
      <c r="AT719" s="56"/>
      <c r="AU719" s="56"/>
      <c r="AV719" s="56"/>
      <c r="AW719" s="56"/>
      <c r="AX719" s="56"/>
      <c r="AY719" s="56"/>
      <c r="AZ719" s="56"/>
      <c r="BA719" s="56"/>
      <c r="BB719" s="56"/>
      <c r="BC719" s="56"/>
      <c r="BD719" s="56"/>
      <c r="BE719" s="56"/>
      <c r="BF719" s="56"/>
    </row>
    <row r="720" spans="1:58">
      <c r="A720" s="56"/>
      <c r="B720" s="56"/>
      <c r="C720" s="56"/>
      <c r="D720" s="56"/>
      <c r="E720" s="56"/>
      <c r="F720" s="56"/>
      <c r="G720" s="56"/>
      <c r="H720" s="56"/>
      <c r="I720" s="56"/>
      <c r="J720" s="58"/>
      <c r="K720" s="60">
        <v>47331</v>
      </c>
      <c r="L720" s="61">
        <f t="shared" si="34"/>
        <v>102.831030572587</v>
      </c>
      <c r="M720" s="61">
        <f t="shared" si="35"/>
        <v>165.85520738248485</v>
      </c>
      <c r="N720" s="61">
        <f t="shared" si="36"/>
        <v>134.34311897753594</v>
      </c>
      <c r="O720" s="61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  <c r="AH720" s="56"/>
      <c r="AI720" s="56"/>
      <c r="AJ720" s="56"/>
      <c r="AK720" s="56"/>
      <c r="AL720" s="56"/>
      <c r="AM720" s="56"/>
      <c r="AN720" s="56"/>
      <c r="AO720" s="56"/>
      <c r="AP720" s="56"/>
      <c r="AQ720" s="56"/>
      <c r="AR720" s="56"/>
      <c r="AS720" s="56"/>
      <c r="AT720" s="56"/>
      <c r="AU720" s="56"/>
      <c r="AV720" s="56"/>
      <c r="AW720" s="56"/>
      <c r="AX720" s="56"/>
      <c r="AY720" s="56"/>
      <c r="AZ720" s="56"/>
      <c r="BA720" s="56"/>
      <c r="BB720" s="56"/>
      <c r="BC720" s="56"/>
      <c r="BD720" s="56"/>
      <c r="BE720" s="56"/>
      <c r="BF720" s="56"/>
    </row>
    <row r="721" spans="1:58">
      <c r="A721" s="56"/>
      <c r="B721" s="56"/>
      <c r="C721" s="56"/>
      <c r="D721" s="56"/>
      <c r="E721" s="56"/>
      <c r="F721" s="56"/>
      <c r="G721" s="56"/>
      <c r="H721" s="56"/>
      <c r="I721" s="56"/>
      <c r="J721" s="58"/>
      <c r="K721" s="60">
        <v>47362</v>
      </c>
      <c r="L721" s="61">
        <f t="shared" si="34"/>
        <v>102.82760224299543</v>
      </c>
      <c r="M721" s="61">
        <f t="shared" si="35"/>
        <v>166.12505840040697</v>
      </c>
      <c r="N721" s="61">
        <f t="shared" si="36"/>
        <v>134.4763303217012</v>
      </c>
      <c r="O721" s="61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  <c r="AH721" s="56"/>
      <c r="AI721" s="56"/>
      <c r="AJ721" s="56"/>
      <c r="AK721" s="56"/>
      <c r="AL721" s="56"/>
      <c r="AM721" s="56"/>
      <c r="AN721" s="56"/>
      <c r="AO721" s="56"/>
      <c r="AP721" s="56"/>
      <c r="AQ721" s="56"/>
      <c r="AR721" s="56"/>
      <c r="AS721" s="56"/>
      <c r="AT721" s="56"/>
      <c r="AU721" s="56"/>
      <c r="AV721" s="56"/>
      <c r="AW721" s="56"/>
      <c r="AX721" s="56"/>
      <c r="AY721" s="56"/>
      <c r="AZ721" s="56"/>
      <c r="BA721" s="56"/>
      <c r="BB721" s="56"/>
      <c r="BC721" s="56"/>
      <c r="BD721" s="56"/>
      <c r="BE721" s="56"/>
      <c r="BF721" s="56"/>
    </row>
    <row r="722" spans="1:58">
      <c r="A722" s="56"/>
      <c r="B722" s="56"/>
      <c r="C722" s="56"/>
      <c r="D722" s="56"/>
      <c r="E722" s="56"/>
      <c r="F722" s="56"/>
      <c r="G722" s="56"/>
      <c r="H722" s="56"/>
      <c r="I722" s="56"/>
      <c r="J722" s="58"/>
      <c r="K722" s="60">
        <v>47392</v>
      </c>
      <c r="L722" s="61">
        <f t="shared" si="34"/>
        <v>102.82417402770245</v>
      </c>
      <c r="M722" s="61">
        <f t="shared" si="35"/>
        <v>166.39534847341227</v>
      </c>
      <c r="N722" s="61">
        <f t="shared" si="36"/>
        <v>134.60976125055737</v>
      </c>
      <c r="O722" s="61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  <c r="AH722" s="56"/>
      <c r="AI722" s="56"/>
      <c r="AJ722" s="56"/>
      <c r="AK722" s="56"/>
      <c r="AL722" s="56"/>
      <c r="AM722" s="56"/>
      <c r="AN722" s="56"/>
      <c r="AO722" s="56"/>
      <c r="AP722" s="56"/>
      <c r="AQ722" s="56"/>
      <c r="AR722" s="56"/>
      <c r="AS722" s="56"/>
      <c r="AT722" s="56"/>
      <c r="AU722" s="56"/>
      <c r="AV722" s="56"/>
      <c r="AW722" s="56"/>
      <c r="AX722" s="56"/>
      <c r="AY722" s="56"/>
      <c r="AZ722" s="56"/>
      <c r="BA722" s="56"/>
      <c r="BB722" s="56"/>
      <c r="BC722" s="56"/>
      <c r="BD722" s="56"/>
      <c r="BE722" s="56"/>
      <c r="BF722" s="56"/>
    </row>
    <row r="723" spans="1:58">
      <c r="A723" s="56"/>
      <c r="B723" s="56"/>
      <c r="C723" s="56"/>
      <c r="D723" s="56"/>
      <c r="E723" s="56"/>
      <c r="F723" s="56"/>
      <c r="G723" s="56"/>
      <c r="H723" s="56"/>
      <c r="I723" s="56"/>
      <c r="J723" s="58"/>
      <c r="K723" s="60">
        <v>47423</v>
      </c>
      <c r="L723" s="61">
        <f t="shared" si="34"/>
        <v>102.82074592670429</v>
      </c>
      <c r="M723" s="61">
        <f t="shared" si="35"/>
        <v>166.66607831585554</v>
      </c>
      <c r="N723" s="61">
        <f t="shared" si="36"/>
        <v>134.7434121212799</v>
      </c>
      <c r="O723" s="61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  <c r="AH723" s="56"/>
      <c r="AI723" s="56"/>
      <c r="AJ723" s="56"/>
      <c r="AK723" s="56"/>
      <c r="AL723" s="56"/>
      <c r="AM723" s="56"/>
      <c r="AN723" s="56"/>
      <c r="AO723" s="56"/>
      <c r="AP723" s="56"/>
      <c r="AQ723" s="56"/>
      <c r="AR723" s="56"/>
      <c r="AS723" s="56"/>
      <c r="AT723" s="56"/>
      <c r="AU723" s="56"/>
      <c r="AV723" s="56"/>
      <c r="AW723" s="56"/>
      <c r="AX723" s="56"/>
      <c r="AY723" s="56"/>
      <c r="AZ723" s="56"/>
      <c r="BA723" s="56"/>
      <c r="BB723" s="56"/>
      <c r="BC723" s="56"/>
      <c r="BD723" s="56"/>
      <c r="BE723" s="56"/>
      <c r="BF723" s="56"/>
    </row>
    <row r="724" spans="1:58">
      <c r="A724" s="56"/>
      <c r="B724" s="56"/>
      <c r="C724" s="56"/>
      <c r="D724" s="56"/>
      <c r="E724" s="56"/>
      <c r="F724" s="56"/>
      <c r="G724" s="56"/>
      <c r="H724" s="56"/>
      <c r="I724" s="56"/>
      <c r="J724" s="58"/>
      <c r="K724" s="60">
        <v>47453</v>
      </c>
      <c r="L724" s="61">
        <f t="shared" si="34"/>
        <v>102.81731793999711</v>
      </c>
      <c r="M724" s="61">
        <f t="shared" si="35"/>
        <v>166.93724864325384</v>
      </c>
      <c r="N724" s="61">
        <f t="shared" si="36"/>
        <v>134.87728329162547</v>
      </c>
      <c r="O724" s="61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  <c r="AH724" s="56"/>
      <c r="AI724" s="56"/>
      <c r="AJ724" s="56"/>
      <c r="AK724" s="56"/>
      <c r="AL724" s="56"/>
      <c r="AM724" s="56"/>
      <c r="AN724" s="56"/>
      <c r="AO724" s="56"/>
      <c r="AP724" s="56"/>
      <c r="AQ724" s="56"/>
      <c r="AR724" s="56"/>
      <c r="AS724" s="56"/>
      <c r="AT724" s="56"/>
      <c r="AU724" s="56"/>
      <c r="AV724" s="56"/>
      <c r="AW724" s="56"/>
      <c r="AX724" s="56"/>
      <c r="AY724" s="56"/>
      <c r="AZ724" s="56"/>
      <c r="BA724" s="56"/>
      <c r="BB724" s="56"/>
      <c r="BC724" s="56"/>
      <c r="BD724" s="56"/>
      <c r="BE724" s="56"/>
      <c r="BF724" s="56"/>
    </row>
    <row r="725" spans="1:58">
      <c r="A725" s="56"/>
      <c r="B725" s="56"/>
      <c r="C725" s="56"/>
      <c r="D725" s="56"/>
      <c r="E725" s="56"/>
      <c r="F725" s="56"/>
      <c r="G725" s="56"/>
      <c r="H725" s="56"/>
      <c r="I725" s="56"/>
      <c r="J725" s="58"/>
      <c r="K725" s="60">
        <v>47484</v>
      </c>
      <c r="L725" s="61">
        <f t="shared" si="34"/>
        <v>102.81389006757711</v>
      </c>
      <c r="M725" s="61">
        <f t="shared" si="35"/>
        <v>167.20886017228838</v>
      </c>
      <c r="N725" s="61">
        <f t="shared" si="36"/>
        <v>135.01137511993275</v>
      </c>
      <c r="O725" s="61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  <c r="AH725" s="56"/>
      <c r="AI725" s="56"/>
      <c r="AJ725" s="56"/>
      <c r="AK725" s="56"/>
      <c r="AL725" s="56"/>
      <c r="AM725" s="56"/>
      <c r="AN725" s="56"/>
      <c r="AO725" s="56"/>
      <c r="AP725" s="56"/>
      <c r="AQ725" s="56"/>
      <c r="AR725" s="56"/>
      <c r="AS725" s="56"/>
      <c r="AT725" s="56"/>
      <c r="AU725" s="56"/>
      <c r="AV725" s="56"/>
      <c r="AW725" s="56"/>
      <c r="AX725" s="56"/>
      <c r="AY725" s="56"/>
      <c r="AZ725" s="56"/>
      <c r="BA725" s="56"/>
      <c r="BB725" s="56"/>
      <c r="BC725" s="56"/>
      <c r="BD725" s="56"/>
      <c r="BE725" s="56"/>
      <c r="BF725" s="56"/>
    </row>
    <row r="726" spans="1:58">
      <c r="A726" s="56"/>
      <c r="B726" s="56"/>
      <c r="C726" s="56"/>
      <c r="D726" s="56"/>
      <c r="E726" s="56"/>
      <c r="F726" s="56"/>
      <c r="G726" s="56"/>
      <c r="H726" s="56"/>
      <c r="I726" s="56"/>
      <c r="J726" s="58"/>
      <c r="K726" s="60">
        <v>47515</v>
      </c>
      <c r="L726" s="61">
        <f t="shared" si="34"/>
        <v>102.81046230944047</v>
      </c>
      <c r="M726" s="61">
        <f t="shared" si="35"/>
        <v>167.48091362080646</v>
      </c>
      <c r="N726" s="61">
        <f t="shared" si="36"/>
        <v>135.14568796512347</v>
      </c>
      <c r="O726" s="61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  <c r="AH726" s="56"/>
      <c r="AI726" s="56"/>
      <c r="AJ726" s="56"/>
      <c r="AK726" s="56"/>
      <c r="AL726" s="56"/>
      <c r="AM726" s="56"/>
      <c r="AN726" s="56"/>
      <c r="AO726" s="56"/>
      <c r="AP726" s="56"/>
      <c r="AQ726" s="56"/>
      <c r="AR726" s="56"/>
      <c r="AS726" s="56"/>
      <c r="AT726" s="56"/>
      <c r="AU726" s="56"/>
      <c r="AV726" s="56"/>
      <c r="AW726" s="56"/>
      <c r="AX726" s="56"/>
      <c r="AY726" s="56"/>
      <c r="AZ726" s="56"/>
      <c r="BA726" s="56"/>
      <c r="BB726" s="56"/>
      <c r="BC726" s="56"/>
      <c r="BD726" s="56"/>
      <c r="BE726" s="56"/>
      <c r="BF726" s="56"/>
    </row>
    <row r="727" spans="1:58">
      <c r="A727" s="56"/>
      <c r="B727" s="56"/>
      <c r="C727" s="56"/>
      <c r="D727" s="56"/>
      <c r="E727" s="56"/>
      <c r="F727" s="56"/>
      <c r="G727" s="56"/>
      <c r="H727" s="56"/>
      <c r="I727" s="56"/>
      <c r="J727" s="58"/>
      <c r="K727" s="60">
        <v>47543</v>
      </c>
      <c r="L727" s="61">
        <f t="shared" si="34"/>
        <v>102.80703466558339</v>
      </c>
      <c r="M727" s="61">
        <f t="shared" si="35"/>
        <v>167.75340970782335</v>
      </c>
      <c r="N727" s="61">
        <f t="shared" si="36"/>
        <v>135.28022218670338</v>
      </c>
      <c r="O727" s="61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  <c r="AH727" s="56"/>
      <c r="AI727" s="56"/>
      <c r="AJ727" s="56"/>
      <c r="AK727" s="56"/>
      <c r="AL727" s="56"/>
      <c r="AM727" s="56"/>
      <c r="AN727" s="56"/>
      <c r="AO727" s="56"/>
      <c r="AP727" s="56"/>
      <c r="AQ727" s="56"/>
      <c r="AR727" s="56"/>
      <c r="AS727" s="56"/>
      <c r="AT727" s="56"/>
      <c r="AU727" s="56"/>
      <c r="AV727" s="56"/>
      <c r="AW727" s="56"/>
      <c r="AX727" s="56"/>
      <c r="AY727" s="56"/>
      <c r="AZ727" s="56"/>
      <c r="BA727" s="56"/>
      <c r="BB727" s="56"/>
      <c r="BC727" s="56"/>
      <c r="BD727" s="56"/>
      <c r="BE727" s="56"/>
      <c r="BF727" s="56"/>
    </row>
    <row r="728" spans="1:58">
      <c r="A728" s="56"/>
      <c r="B728" s="56"/>
      <c r="C728" s="56"/>
      <c r="D728" s="56"/>
      <c r="E728" s="56"/>
      <c r="F728" s="56"/>
      <c r="G728" s="56"/>
      <c r="H728" s="56"/>
      <c r="I728" s="56"/>
      <c r="J728" s="58"/>
      <c r="K728" s="60">
        <v>47574</v>
      </c>
      <c r="L728" s="61">
        <f t="shared" si="34"/>
        <v>102.80360713600206</v>
      </c>
      <c r="M728" s="61">
        <f t="shared" si="35"/>
        <v>168.02634915352411</v>
      </c>
      <c r="N728" s="61">
        <f t="shared" si="36"/>
        <v>135.4149781447631</v>
      </c>
      <c r="O728" s="61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  <c r="AH728" s="56"/>
      <c r="AI728" s="56"/>
      <c r="AJ728" s="56"/>
      <c r="AK728" s="56"/>
      <c r="AL728" s="56"/>
      <c r="AM728" s="56"/>
      <c r="AN728" s="56"/>
      <c r="AO728" s="56"/>
      <c r="AP728" s="56"/>
      <c r="AQ728" s="56"/>
      <c r="AR728" s="56"/>
      <c r="AS728" s="56"/>
      <c r="AT728" s="56"/>
      <c r="AU728" s="56"/>
      <c r="AV728" s="56"/>
      <c r="AW728" s="56"/>
      <c r="AX728" s="56"/>
      <c r="AY728" s="56"/>
      <c r="AZ728" s="56"/>
      <c r="BA728" s="56"/>
      <c r="BB728" s="56"/>
      <c r="BC728" s="56"/>
      <c r="BD728" s="56"/>
      <c r="BE728" s="56"/>
      <c r="BF728" s="56"/>
    </row>
    <row r="729" spans="1:58">
      <c r="A729" s="56"/>
      <c r="B729" s="56"/>
      <c r="C729" s="56"/>
      <c r="D729" s="56"/>
      <c r="E729" s="56"/>
      <c r="F729" s="56"/>
      <c r="G729" s="56"/>
      <c r="H729" s="56"/>
      <c r="I729" s="56"/>
      <c r="J729" s="58"/>
      <c r="K729" s="60">
        <v>47604</v>
      </c>
      <c r="L729" s="61">
        <f t="shared" si="34"/>
        <v>102.80017972069267</v>
      </c>
      <c r="M729" s="61">
        <f t="shared" si="35"/>
        <v>168.29973267926562</v>
      </c>
      <c r="N729" s="61">
        <f t="shared" si="36"/>
        <v>135.54995619997914</v>
      </c>
      <c r="O729" s="61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  <c r="AH729" s="56"/>
      <c r="AI729" s="56"/>
      <c r="AJ729" s="56"/>
      <c r="AK729" s="56"/>
      <c r="AL729" s="56"/>
      <c r="AM729" s="56"/>
      <c r="AN729" s="56"/>
      <c r="AO729" s="56"/>
      <c r="AP729" s="56"/>
      <c r="AQ729" s="56"/>
      <c r="AR729" s="56"/>
      <c r="AS729" s="56"/>
      <c r="AT729" s="56"/>
      <c r="AU729" s="56"/>
      <c r="AV729" s="56"/>
      <c r="AW729" s="56"/>
      <c r="AX729" s="56"/>
      <c r="AY729" s="56"/>
      <c r="AZ729" s="56"/>
      <c r="BA729" s="56"/>
      <c r="BB729" s="56"/>
      <c r="BC729" s="56"/>
      <c r="BD729" s="56"/>
      <c r="BE729" s="56"/>
      <c r="BF729" s="56"/>
    </row>
    <row r="730" spans="1:58">
      <c r="A730" s="56"/>
      <c r="B730" s="56"/>
      <c r="C730" s="56"/>
      <c r="D730" s="56"/>
      <c r="E730" s="56"/>
      <c r="F730" s="56"/>
      <c r="G730" s="56"/>
      <c r="H730" s="56"/>
      <c r="I730" s="56"/>
      <c r="J730" s="58"/>
      <c r="K730" s="60">
        <v>47635</v>
      </c>
      <c r="L730" s="61">
        <f t="shared" si="34"/>
        <v>102.7967524196514</v>
      </c>
      <c r="M730" s="61">
        <f t="shared" si="35"/>
        <v>168.57356100757843</v>
      </c>
      <c r="N730" s="61">
        <f t="shared" si="36"/>
        <v>135.6851567136149</v>
      </c>
      <c r="O730" s="61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6"/>
      <c r="AI730" s="56"/>
      <c r="AJ730" s="56"/>
      <c r="AK730" s="56"/>
      <c r="AL730" s="56"/>
      <c r="AM730" s="56"/>
      <c r="AN730" s="56"/>
      <c r="AO730" s="56"/>
      <c r="AP730" s="56"/>
      <c r="AQ730" s="56"/>
      <c r="AR730" s="56"/>
      <c r="AS730" s="56"/>
      <c r="AT730" s="56"/>
      <c r="AU730" s="56"/>
      <c r="AV730" s="56"/>
      <c r="AW730" s="56"/>
      <c r="AX730" s="56"/>
      <c r="AY730" s="56"/>
      <c r="AZ730" s="56"/>
      <c r="BA730" s="56"/>
      <c r="BB730" s="56"/>
      <c r="BC730" s="56"/>
      <c r="BD730" s="56"/>
      <c r="BE730" s="56"/>
      <c r="BF730" s="56"/>
    </row>
    <row r="731" spans="1:58">
      <c r="A731" s="56"/>
      <c r="B731" s="56"/>
      <c r="C731" s="56"/>
      <c r="D731" s="56"/>
      <c r="E731" s="56"/>
      <c r="F731" s="56"/>
      <c r="G731" s="56"/>
      <c r="H731" s="56"/>
      <c r="I731" s="56"/>
      <c r="J731" s="58"/>
      <c r="K731" s="60">
        <v>47665</v>
      </c>
      <c r="L731" s="61">
        <f t="shared" si="34"/>
        <v>102.79332523287445</v>
      </c>
      <c r="M731" s="61">
        <f t="shared" si="35"/>
        <v>168.84783486216864</v>
      </c>
      <c r="N731" s="61">
        <f t="shared" si="36"/>
        <v>135.82058004752156</v>
      </c>
      <c r="O731" s="61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  <c r="AH731" s="56"/>
      <c r="AI731" s="56"/>
      <c r="AJ731" s="56"/>
      <c r="AK731" s="56"/>
      <c r="AL731" s="56"/>
      <c r="AM731" s="56"/>
      <c r="AN731" s="56"/>
      <c r="AO731" s="56"/>
      <c r="AP731" s="56"/>
      <c r="AQ731" s="56"/>
      <c r="AR731" s="56"/>
      <c r="AS731" s="56"/>
      <c r="AT731" s="56"/>
      <c r="AU731" s="56"/>
      <c r="AV731" s="56"/>
      <c r="AW731" s="56"/>
      <c r="AX731" s="56"/>
      <c r="AY731" s="56"/>
      <c r="AZ731" s="56"/>
      <c r="BA731" s="56"/>
      <c r="BB731" s="56"/>
      <c r="BC731" s="56"/>
      <c r="BD731" s="56"/>
      <c r="BE731" s="56"/>
      <c r="BF731" s="56"/>
    </row>
    <row r="732" spans="1:58">
      <c r="A732" s="56"/>
      <c r="B732" s="56"/>
      <c r="C732" s="56"/>
      <c r="D732" s="56"/>
      <c r="E732" s="56"/>
      <c r="F732" s="56"/>
      <c r="G732" s="56"/>
      <c r="H732" s="56"/>
      <c r="I732" s="56"/>
      <c r="J732" s="58"/>
      <c r="K732" s="60">
        <v>47696</v>
      </c>
      <c r="L732" s="61">
        <f t="shared" si="34"/>
        <v>102.78989816035801</v>
      </c>
      <c r="M732" s="61">
        <f t="shared" si="35"/>
        <v>169.12255496791983</v>
      </c>
      <c r="N732" s="61">
        <f t="shared" si="36"/>
        <v>135.95622656413892</v>
      </c>
      <c r="O732" s="61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  <c r="AH732" s="56"/>
      <c r="AI732" s="56"/>
      <c r="AJ732" s="56"/>
      <c r="AK732" s="56"/>
      <c r="AL732" s="56"/>
      <c r="AM732" s="56"/>
      <c r="AN732" s="56"/>
      <c r="AO732" s="56"/>
      <c r="AP732" s="56"/>
      <c r="AQ732" s="56"/>
      <c r="AR732" s="56"/>
      <c r="AS732" s="56"/>
      <c r="AT732" s="56"/>
      <c r="AU732" s="56"/>
      <c r="AV732" s="56"/>
      <c r="AW732" s="56"/>
      <c r="AX732" s="56"/>
      <c r="AY732" s="56"/>
      <c r="AZ732" s="56"/>
      <c r="BA732" s="56"/>
      <c r="BB732" s="56"/>
      <c r="BC732" s="56"/>
      <c r="BD732" s="56"/>
      <c r="BE732" s="56"/>
      <c r="BF732" s="56"/>
    </row>
    <row r="733" spans="1:58">
      <c r="A733" s="56"/>
      <c r="B733" s="56"/>
      <c r="C733" s="56"/>
      <c r="D733" s="56"/>
      <c r="E733" s="56"/>
      <c r="F733" s="56"/>
      <c r="G733" s="56"/>
      <c r="H733" s="56"/>
      <c r="I733" s="56"/>
      <c r="J733" s="58"/>
      <c r="K733" s="60">
        <v>47727</v>
      </c>
      <c r="L733" s="61">
        <f t="shared" si="34"/>
        <v>102.78647120209827</v>
      </c>
      <c r="M733" s="61">
        <f t="shared" si="35"/>
        <v>169.397722050895</v>
      </c>
      <c r="N733" s="61">
        <f t="shared" si="36"/>
        <v>136.09209662649664</v>
      </c>
      <c r="O733" s="61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  <c r="AH733" s="56"/>
      <c r="AI733" s="56"/>
      <c r="AJ733" s="56"/>
      <c r="AK733" s="56"/>
      <c r="AL733" s="56"/>
      <c r="AM733" s="56"/>
      <c r="AN733" s="56"/>
      <c r="AO733" s="56"/>
      <c r="AP733" s="56"/>
      <c r="AQ733" s="56"/>
      <c r="AR733" s="56"/>
      <c r="AS733" s="56"/>
      <c r="AT733" s="56"/>
      <c r="AU733" s="56"/>
      <c r="AV733" s="56"/>
      <c r="AW733" s="56"/>
      <c r="AX733" s="56"/>
      <c r="AY733" s="56"/>
      <c r="AZ733" s="56"/>
      <c r="BA733" s="56"/>
      <c r="BB733" s="56"/>
      <c r="BC733" s="56"/>
      <c r="BD733" s="56"/>
      <c r="BE733" s="56"/>
      <c r="BF733" s="56"/>
    </row>
    <row r="734" spans="1:58">
      <c r="A734" s="56"/>
      <c r="B734" s="56"/>
      <c r="C734" s="56"/>
      <c r="D734" s="56"/>
      <c r="E734" s="56"/>
      <c r="F734" s="56"/>
      <c r="G734" s="56"/>
      <c r="H734" s="56"/>
      <c r="I734" s="56"/>
      <c r="J734" s="58"/>
      <c r="K734" s="60">
        <v>47757</v>
      </c>
      <c r="L734" s="61">
        <f t="shared" si="34"/>
        <v>102.78304435809142</v>
      </c>
      <c r="M734" s="61">
        <f t="shared" si="35"/>
        <v>169.67333683833849</v>
      </c>
      <c r="N734" s="61">
        <f t="shared" si="36"/>
        <v>136.22819059821495</v>
      </c>
      <c r="O734" s="61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  <c r="AH734" s="56"/>
      <c r="AI734" s="56"/>
      <c r="AJ734" s="56"/>
      <c r="AK734" s="56"/>
      <c r="AL734" s="56"/>
      <c r="AM734" s="56"/>
      <c r="AN734" s="56"/>
      <c r="AO734" s="56"/>
      <c r="AP734" s="56"/>
      <c r="AQ734" s="56"/>
      <c r="AR734" s="56"/>
      <c r="AS734" s="56"/>
      <c r="AT734" s="56"/>
      <c r="AU734" s="56"/>
      <c r="AV734" s="56"/>
      <c r="AW734" s="56"/>
      <c r="AX734" s="56"/>
      <c r="AY734" s="56"/>
      <c r="AZ734" s="56"/>
      <c r="BA734" s="56"/>
      <c r="BB734" s="56"/>
      <c r="BC734" s="56"/>
      <c r="BD734" s="56"/>
      <c r="BE734" s="56"/>
      <c r="BF734" s="56"/>
    </row>
    <row r="735" spans="1:58">
      <c r="A735" s="56"/>
      <c r="B735" s="56"/>
      <c r="C735" s="56"/>
      <c r="D735" s="56"/>
      <c r="E735" s="56"/>
      <c r="F735" s="56"/>
      <c r="G735" s="56"/>
      <c r="H735" s="56"/>
      <c r="I735" s="56"/>
      <c r="J735" s="58"/>
      <c r="K735" s="60">
        <v>47788</v>
      </c>
      <c r="L735" s="61">
        <f t="shared" si="34"/>
        <v>102.77961762833365</v>
      </c>
      <c r="M735" s="61">
        <f t="shared" si="35"/>
        <v>169.9494000586779</v>
      </c>
      <c r="N735" s="61">
        <f t="shared" si="36"/>
        <v>136.36450884350577</v>
      </c>
      <c r="O735" s="61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  <c r="AH735" s="56"/>
      <c r="AI735" s="56"/>
      <c r="AJ735" s="56"/>
      <c r="AK735" s="56"/>
      <c r="AL735" s="56"/>
      <c r="AM735" s="56"/>
      <c r="AN735" s="56"/>
      <c r="AO735" s="56"/>
      <c r="AP735" s="56"/>
      <c r="AQ735" s="56"/>
      <c r="AR735" s="56"/>
      <c r="AS735" s="56"/>
      <c r="AT735" s="56"/>
      <c r="AU735" s="56"/>
      <c r="AV735" s="56"/>
      <c r="AW735" s="56"/>
      <c r="AX735" s="56"/>
      <c r="AY735" s="56"/>
      <c r="AZ735" s="56"/>
      <c r="BA735" s="56"/>
      <c r="BB735" s="56"/>
      <c r="BC735" s="56"/>
      <c r="BD735" s="56"/>
      <c r="BE735" s="56"/>
      <c r="BF735" s="56"/>
    </row>
    <row r="736" spans="1:58">
      <c r="A736" s="56"/>
      <c r="B736" s="56"/>
      <c r="C736" s="56"/>
      <c r="D736" s="56"/>
      <c r="E736" s="56"/>
      <c r="F736" s="56"/>
      <c r="G736" s="56"/>
      <c r="H736" s="56"/>
      <c r="I736" s="56"/>
      <c r="J736" s="58"/>
      <c r="K736" s="60">
        <v>47818</v>
      </c>
      <c r="L736" s="61">
        <f t="shared" si="34"/>
        <v>102.77619101282116</v>
      </c>
      <c r="M736" s="61">
        <f t="shared" si="35"/>
        <v>170.22591244152594</v>
      </c>
      <c r="N736" s="61">
        <f t="shared" si="36"/>
        <v>136.50105172717355</v>
      </c>
      <c r="O736" s="61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6"/>
      <c r="AI736" s="56"/>
      <c r="AJ736" s="56"/>
      <c r="AK736" s="56"/>
      <c r="AL736" s="56"/>
      <c r="AM736" s="56"/>
      <c r="AN736" s="56"/>
      <c r="AO736" s="56"/>
      <c r="AP736" s="56"/>
      <c r="AQ736" s="56"/>
      <c r="AR736" s="56"/>
      <c r="AS736" s="56"/>
      <c r="AT736" s="56"/>
      <c r="AU736" s="56"/>
      <c r="AV736" s="56"/>
      <c r="AW736" s="56"/>
      <c r="AX736" s="56"/>
      <c r="AY736" s="56"/>
      <c r="AZ736" s="56"/>
      <c r="BA736" s="56"/>
      <c r="BB736" s="56"/>
      <c r="BC736" s="56"/>
      <c r="BD736" s="56"/>
      <c r="BE736" s="56"/>
      <c r="BF736" s="56"/>
    </row>
    <row r="737" spans="1:58">
      <c r="A737" s="56"/>
      <c r="B737" s="56"/>
      <c r="C737" s="56"/>
      <c r="D737" s="56"/>
      <c r="E737" s="56"/>
      <c r="F737" s="56"/>
      <c r="G737" s="56"/>
      <c r="H737" s="56"/>
      <c r="I737" s="56"/>
      <c r="J737" s="58"/>
      <c r="K737" s="60">
        <v>47849</v>
      </c>
      <c r="L737" s="61">
        <f t="shared" si="34"/>
        <v>102.77276451155012</v>
      </c>
      <c r="M737" s="61">
        <f t="shared" si="35"/>
        <v>170.50287471768246</v>
      </c>
      <c r="N737" s="61">
        <f t="shared" si="36"/>
        <v>136.63781961461629</v>
      </c>
      <c r="O737" s="61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  <c r="AH737" s="56"/>
      <c r="AI737" s="56"/>
      <c r="AJ737" s="56"/>
      <c r="AK737" s="56"/>
      <c r="AL737" s="56"/>
      <c r="AM737" s="56"/>
      <c r="AN737" s="56"/>
      <c r="AO737" s="56"/>
      <c r="AP737" s="56"/>
      <c r="AQ737" s="56"/>
      <c r="AR737" s="56"/>
      <c r="AS737" s="56"/>
      <c r="AT737" s="56"/>
      <c r="AU737" s="56"/>
      <c r="AV737" s="56"/>
      <c r="AW737" s="56"/>
      <c r="AX737" s="56"/>
      <c r="AY737" s="56"/>
      <c r="AZ737" s="56"/>
      <c r="BA737" s="56"/>
      <c r="BB737" s="56"/>
      <c r="BC737" s="56"/>
      <c r="BD737" s="56"/>
      <c r="BE737" s="56"/>
      <c r="BF737" s="56"/>
    </row>
    <row r="738" spans="1:58">
      <c r="A738" s="56"/>
      <c r="B738" s="56"/>
      <c r="C738" s="56"/>
      <c r="D738" s="56"/>
      <c r="E738" s="56"/>
      <c r="F738" s="56"/>
      <c r="G738" s="56"/>
      <c r="H738" s="56"/>
      <c r="I738" s="56"/>
      <c r="J738" s="58"/>
      <c r="K738" s="60">
        <v>47880</v>
      </c>
      <c r="L738" s="61">
        <f t="shared" si="34"/>
        <v>102.76933812451674</v>
      </c>
      <c r="M738" s="61">
        <f t="shared" si="35"/>
        <v>170.78028761913635</v>
      </c>
      <c r="N738" s="61">
        <f t="shared" si="36"/>
        <v>136.77481287182655</v>
      </c>
      <c r="O738" s="61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  <c r="AH738" s="56"/>
      <c r="AI738" s="56"/>
      <c r="AJ738" s="56"/>
      <c r="AK738" s="56"/>
      <c r="AL738" s="56"/>
      <c r="AM738" s="56"/>
      <c r="AN738" s="56"/>
      <c r="AO738" s="56"/>
      <c r="AP738" s="56"/>
      <c r="AQ738" s="56"/>
      <c r="AR738" s="56"/>
      <c r="AS738" s="56"/>
      <c r="AT738" s="56"/>
      <c r="AU738" s="56"/>
      <c r="AV738" s="56"/>
      <c r="AW738" s="56"/>
      <c r="AX738" s="56"/>
      <c r="AY738" s="56"/>
      <c r="AZ738" s="56"/>
      <c r="BA738" s="56"/>
      <c r="BB738" s="56"/>
      <c r="BC738" s="56"/>
      <c r="BD738" s="56"/>
      <c r="BE738" s="56"/>
      <c r="BF738" s="56"/>
    </row>
    <row r="739" spans="1:58">
      <c r="A739" s="56"/>
      <c r="B739" s="56"/>
      <c r="C739" s="56"/>
      <c r="D739" s="56"/>
      <c r="E739" s="56"/>
      <c r="F739" s="56"/>
      <c r="G739" s="56"/>
      <c r="H739" s="56"/>
      <c r="I739" s="56"/>
      <c r="J739" s="58"/>
      <c r="K739" s="60">
        <v>47908</v>
      </c>
      <c r="L739" s="61">
        <f t="shared" si="34"/>
        <v>102.76591185171721</v>
      </c>
      <c r="M739" s="61">
        <f t="shared" si="35"/>
        <v>171.05815187906745</v>
      </c>
      <c r="N739" s="61">
        <f t="shared" si="36"/>
        <v>136.91203186539232</v>
      </c>
      <c r="O739" s="61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  <c r="AH739" s="56"/>
      <c r="AI739" s="56"/>
      <c r="AJ739" s="56"/>
      <c r="AK739" s="56"/>
      <c r="AL739" s="56"/>
      <c r="AM739" s="56"/>
      <c r="AN739" s="56"/>
      <c r="AO739" s="56"/>
      <c r="AP739" s="56"/>
      <c r="AQ739" s="56"/>
      <c r="AR739" s="56"/>
      <c r="AS739" s="56"/>
      <c r="AT739" s="56"/>
      <c r="AU739" s="56"/>
      <c r="AV739" s="56"/>
      <c r="AW739" s="56"/>
      <c r="AX739" s="56"/>
      <c r="AY739" s="56"/>
      <c r="AZ739" s="56"/>
      <c r="BA739" s="56"/>
      <c r="BB739" s="56"/>
      <c r="BC739" s="56"/>
      <c r="BD739" s="56"/>
      <c r="BE739" s="56"/>
      <c r="BF739" s="56"/>
    </row>
    <row r="740" spans="1:58">
      <c r="A740" s="56"/>
      <c r="B740" s="56"/>
      <c r="C740" s="56"/>
      <c r="D740" s="56"/>
      <c r="E740" s="56"/>
      <c r="F740" s="56"/>
      <c r="G740" s="56"/>
      <c r="H740" s="56"/>
      <c r="I740" s="56"/>
      <c r="J740" s="58"/>
      <c r="K740" s="60">
        <v>47939</v>
      </c>
      <c r="L740" s="61">
        <f t="shared" si="34"/>
        <v>102.76248569314771</v>
      </c>
      <c r="M740" s="61">
        <f t="shared" si="35"/>
        <v>171.33646823184853</v>
      </c>
      <c r="N740" s="61">
        <f t="shared" si="36"/>
        <v>137.04947696249812</v>
      </c>
      <c r="O740" s="61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  <c r="AH740" s="56"/>
      <c r="AI740" s="56"/>
      <c r="AJ740" s="56"/>
      <c r="AK740" s="56"/>
      <c r="AL740" s="56"/>
      <c r="AM740" s="56"/>
      <c r="AN740" s="56"/>
      <c r="AO740" s="56"/>
      <c r="AP740" s="56"/>
      <c r="AQ740" s="56"/>
      <c r="AR740" s="56"/>
      <c r="AS740" s="56"/>
      <c r="AT740" s="56"/>
      <c r="AU740" s="56"/>
      <c r="AV740" s="56"/>
      <c r="AW740" s="56"/>
      <c r="AX740" s="56"/>
      <c r="AY740" s="56"/>
      <c r="AZ740" s="56"/>
      <c r="BA740" s="56"/>
      <c r="BB740" s="56"/>
      <c r="BC740" s="56"/>
      <c r="BD740" s="56"/>
      <c r="BE740" s="56"/>
      <c r="BF740" s="56"/>
    </row>
    <row r="741" spans="1:58">
      <c r="A741" s="56"/>
      <c r="B741" s="56"/>
      <c r="C741" s="56"/>
      <c r="D741" s="56"/>
      <c r="E741" s="56"/>
      <c r="F741" s="56"/>
      <c r="G741" s="56"/>
      <c r="H741" s="56"/>
      <c r="I741" s="56"/>
      <c r="J741" s="58"/>
      <c r="K741" s="60">
        <v>47969</v>
      </c>
      <c r="L741" s="61">
        <f t="shared" si="34"/>
        <v>102.75905964880444</v>
      </c>
      <c r="M741" s="61">
        <f t="shared" si="35"/>
        <v>171.61523741304717</v>
      </c>
      <c r="N741" s="61">
        <f t="shared" si="36"/>
        <v>137.18714853092581</v>
      </c>
      <c r="O741" s="61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  <c r="AH741" s="56"/>
      <c r="AI741" s="56"/>
      <c r="AJ741" s="56"/>
      <c r="AK741" s="56"/>
      <c r="AL741" s="56"/>
      <c r="AM741" s="56"/>
      <c r="AN741" s="56"/>
      <c r="AO741" s="56"/>
      <c r="AP741" s="56"/>
      <c r="AQ741" s="56"/>
      <c r="AR741" s="56"/>
      <c r="AS741" s="56"/>
      <c r="AT741" s="56"/>
      <c r="AU741" s="56"/>
      <c r="AV741" s="56"/>
      <c r="AW741" s="56"/>
      <c r="AX741" s="56"/>
      <c r="AY741" s="56"/>
      <c r="AZ741" s="56"/>
      <c r="BA741" s="56"/>
      <c r="BB741" s="56"/>
      <c r="BC741" s="56"/>
      <c r="BD741" s="56"/>
      <c r="BE741" s="56"/>
      <c r="BF741" s="56"/>
    </row>
    <row r="742" spans="1:58">
      <c r="A742" s="56"/>
      <c r="B742" s="56"/>
      <c r="C742" s="56"/>
      <c r="D742" s="56"/>
      <c r="E742" s="56"/>
      <c r="F742" s="56"/>
      <c r="G742" s="56"/>
      <c r="H742" s="56"/>
      <c r="I742" s="56"/>
      <c r="J742" s="58"/>
      <c r="K742" s="60">
        <v>48000</v>
      </c>
      <c r="L742" s="61">
        <f t="shared" si="34"/>
        <v>102.75563371868358</v>
      </c>
      <c r="M742" s="61">
        <f t="shared" si="35"/>
        <v>171.89446015942772</v>
      </c>
      <c r="N742" s="61">
        <f t="shared" si="36"/>
        <v>137.32504693905565</v>
      </c>
      <c r="O742" s="61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  <c r="AH742" s="56"/>
      <c r="AI742" s="56"/>
      <c r="AJ742" s="56"/>
      <c r="AK742" s="56"/>
      <c r="AL742" s="56"/>
      <c r="AM742" s="56"/>
      <c r="AN742" s="56"/>
      <c r="AO742" s="56"/>
      <c r="AP742" s="56"/>
      <c r="AQ742" s="56"/>
      <c r="AR742" s="56"/>
      <c r="AS742" s="56"/>
      <c r="AT742" s="56"/>
      <c r="AU742" s="56"/>
      <c r="AV742" s="56"/>
      <c r="AW742" s="56"/>
      <c r="AX742" s="56"/>
      <c r="AY742" s="56"/>
      <c r="AZ742" s="56"/>
      <c r="BA742" s="56"/>
      <c r="BB742" s="56"/>
      <c r="BC742" s="56"/>
      <c r="BD742" s="56"/>
      <c r="BE742" s="56"/>
      <c r="BF742" s="56"/>
    </row>
    <row r="743" spans="1:58">
      <c r="A743" s="56"/>
      <c r="B743" s="56"/>
      <c r="C743" s="56"/>
      <c r="D743" s="56"/>
      <c r="E743" s="56"/>
      <c r="F743" s="56"/>
      <c r="G743" s="56"/>
      <c r="H743" s="56"/>
      <c r="I743" s="56"/>
      <c r="J743" s="58"/>
      <c r="K743" s="60">
        <v>48030</v>
      </c>
      <c r="L743" s="61">
        <f t="shared" si="34"/>
        <v>102.75220790278135</v>
      </c>
      <c r="M743" s="61">
        <f t="shared" si="35"/>
        <v>172.17413720895334</v>
      </c>
      <c r="N743" s="61">
        <f t="shared" si="36"/>
        <v>137.46317255586735</v>
      </c>
      <c r="O743" s="61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  <c r="AH743" s="56"/>
      <c r="AI743" s="56"/>
      <c r="AJ743" s="56"/>
      <c r="AK743" s="56"/>
      <c r="AL743" s="56"/>
      <c r="AM743" s="56"/>
      <c r="AN743" s="56"/>
      <c r="AO743" s="56"/>
      <c r="AP743" s="56"/>
      <c r="AQ743" s="56"/>
      <c r="AR743" s="56"/>
      <c r="AS743" s="56"/>
      <c r="AT743" s="56"/>
      <c r="AU743" s="56"/>
      <c r="AV743" s="56"/>
      <c r="AW743" s="56"/>
      <c r="AX743" s="56"/>
      <c r="AY743" s="56"/>
      <c r="AZ743" s="56"/>
      <c r="BA743" s="56"/>
      <c r="BB743" s="56"/>
      <c r="BC743" s="56"/>
      <c r="BD743" s="56"/>
      <c r="BE743" s="56"/>
      <c r="BF743" s="56"/>
    </row>
    <row r="744" spans="1:58">
      <c r="A744" s="56"/>
      <c r="B744" s="56"/>
      <c r="C744" s="56"/>
      <c r="D744" s="56"/>
      <c r="E744" s="56"/>
      <c r="F744" s="56"/>
      <c r="G744" s="56"/>
      <c r="H744" s="56"/>
      <c r="I744" s="56"/>
      <c r="J744" s="58"/>
      <c r="K744" s="60">
        <v>48061</v>
      </c>
      <c r="L744" s="61">
        <f t="shared" si="34"/>
        <v>102.74878220109392</v>
      </c>
      <c r="M744" s="61">
        <f t="shared" si="35"/>
        <v>172.45426930078781</v>
      </c>
      <c r="N744" s="61">
        <f t="shared" si="36"/>
        <v>137.60152575094088</v>
      </c>
      <c r="O744" s="61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  <c r="AH744" s="56"/>
      <c r="AI744" s="56"/>
      <c r="AJ744" s="56"/>
      <c r="AK744" s="56"/>
      <c r="AL744" s="56"/>
      <c r="AM744" s="56"/>
      <c r="AN744" s="56"/>
      <c r="AO744" s="56"/>
      <c r="AP744" s="56"/>
      <c r="AQ744" s="56"/>
      <c r="AR744" s="56"/>
      <c r="AS744" s="56"/>
      <c r="AT744" s="56"/>
      <c r="AU744" s="56"/>
      <c r="AV744" s="56"/>
      <c r="AW744" s="56"/>
      <c r="AX744" s="56"/>
      <c r="AY744" s="56"/>
      <c r="AZ744" s="56"/>
      <c r="BA744" s="56"/>
      <c r="BB744" s="56"/>
      <c r="BC744" s="56"/>
      <c r="BD744" s="56"/>
      <c r="BE744" s="56"/>
      <c r="BF744" s="56"/>
    </row>
    <row r="745" spans="1:58">
      <c r="A745" s="56"/>
      <c r="B745" s="56"/>
      <c r="C745" s="56"/>
      <c r="D745" s="56"/>
      <c r="E745" s="56"/>
      <c r="F745" s="56"/>
      <c r="G745" s="56"/>
      <c r="H745" s="56"/>
      <c r="I745" s="56"/>
      <c r="J745" s="58"/>
      <c r="K745" s="60">
        <v>48092</v>
      </c>
      <c r="L745" s="61">
        <f t="shared" si="34"/>
        <v>102.74535661361747</v>
      </c>
      <c r="M745" s="61">
        <f t="shared" si="35"/>
        <v>172.73485717529761</v>
      </c>
      <c r="N745" s="61">
        <f t="shared" si="36"/>
        <v>137.74010689445754</v>
      </c>
      <c r="O745" s="61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  <c r="AH745" s="56"/>
      <c r="AI745" s="56"/>
      <c r="AJ745" s="56"/>
      <c r="AK745" s="56"/>
      <c r="AL745" s="56"/>
      <c r="AM745" s="56"/>
      <c r="AN745" s="56"/>
      <c r="AO745" s="56"/>
      <c r="AP745" s="56"/>
      <c r="AQ745" s="56"/>
      <c r="AR745" s="56"/>
      <c r="AS745" s="56"/>
      <c r="AT745" s="56"/>
      <c r="AU745" s="56"/>
      <c r="AV745" s="56"/>
      <c r="AW745" s="56"/>
      <c r="AX745" s="56"/>
      <c r="AY745" s="56"/>
      <c r="AZ745" s="56"/>
      <c r="BA745" s="56"/>
      <c r="BB745" s="56"/>
      <c r="BC745" s="56"/>
      <c r="BD745" s="56"/>
      <c r="BE745" s="56"/>
      <c r="BF745" s="56"/>
    </row>
    <row r="746" spans="1:58">
      <c r="A746" s="56"/>
      <c r="B746" s="56"/>
      <c r="C746" s="56"/>
      <c r="D746" s="56"/>
      <c r="E746" s="56"/>
      <c r="F746" s="56"/>
      <c r="G746" s="56"/>
      <c r="H746" s="56"/>
      <c r="I746" s="56"/>
      <c r="J746" s="58"/>
      <c r="K746" s="60">
        <v>48122</v>
      </c>
      <c r="L746" s="61">
        <f t="shared" si="34"/>
        <v>102.74193114034823</v>
      </c>
      <c r="M746" s="61">
        <f t="shared" si="35"/>
        <v>173.01590157405374</v>
      </c>
      <c r="N746" s="61">
        <f t="shared" si="36"/>
        <v>137.87891635720098</v>
      </c>
      <c r="O746" s="61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  <c r="AH746" s="56"/>
      <c r="AI746" s="56"/>
      <c r="AJ746" s="56"/>
      <c r="AK746" s="56"/>
      <c r="AL746" s="56"/>
      <c r="AM746" s="56"/>
      <c r="AN746" s="56"/>
      <c r="AO746" s="56"/>
      <c r="AP746" s="56"/>
      <c r="AQ746" s="56"/>
      <c r="AR746" s="56"/>
      <c r="AS746" s="56"/>
      <c r="AT746" s="56"/>
      <c r="AU746" s="56"/>
      <c r="AV746" s="56"/>
      <c r="AW746" s="56"/>
      <c r="AX746" s="56"/>
      <c r="AY746" s="56"/>
      <c r="AZ746" s="56"/>
      <c r="BA746" s="56"/>
      <c r="BB746" s="56"/>
      <c r="BC746" s="56"/>
      <c r="BD746" s="56"/>
      <c r="BE746" s="56"/>
      <c r="BF746" s="56"/>
    </row>
    <row r="747" spans="1:58">
      <c r="A747" s="56"/>
      <c r="B747" s="56"/>
      <c r="C747" s="56"/>
      <c r="D747" s="56"/>
      <c r="E747" s="56"/>
      <c r="F747" s="56"/>
      <c r="G747" s="56"/>
      <c r="H747" s="56"/>
      <c r="I747" s="56"/>
      <c r="J747" s="58"/>
      <c r="K747" s="60">
        <v>48153</v>
      </c>
      <c r="L747" s="61">
        <f t="shared" ref="L747:L810" si="37">L746*((1+$B$6)*(1+$B$7))^(1/12)</f>
        <v>102.73850578128236</v>
      </c>
      <c r="M747" s="61">
        <f t="shared" ref="M747:M810" si="38">M746*((1+$B$5)*(1+$B$8))^(1/12)</f>
        <v>173.29740323983381</v>
      </c>
      <c r="N747" s="61">
        <f t="shared" si="36"/>
        <v>138.01795451055807</v>
      </c>
      <c r="O747" s="61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  <c r="AH747" s="56"/>
      <c r="AI747" s="56"/>
      <c r="AJ747" s="56"/>
      <c r="AK747" s="56"/>
      <c r="AL747" s="56"/>
      <c r="AM747" s="56"/>
      <c r="AN747" s="56"/>
      <c r="AO747" s="56"/>
      <c r="AP747" s="56"/>
      <c r="AQ747" s="56"/>
      <c r="AR747" s="56"/>
      <c r="AS747" s="56"/>
      <c r="AT747" s="56"/>
      <c r="AU747" s="56"/>
      <c r="AV747" s="56"/>
      <c r="AW747" s="56"/>
      <c r="AX747" s="56"/>
      <c r="AY747" s="56"/>
      <c r="AZ747" s="56"/>
      <c r="BA747" s="56"/>
      <c r="BB747" s="56"/>
      <c r="BC747" s="56"/>
      <c r="BD747" s="56"/>
      <c r="BE747" s="56"/>
      <c r="BF747" s="56"/>
    </row>
    <row r="748" spans="1:58">
      <c r="A748" s="56"/>
      <c r="B748" s="56"/>
      <c r="C748" s="56"/>
      <c r="D748" s="56"/>
      <c r="E748" s="56"/>
      <c r="F748" s="56"/>
      <c r="G748" s="56"/>
      <c r="H748" s="56"/>
      <c r="I748" s="56"/>
      <c r="J748" s="58"/>
      <c r="K748" s="60">
        <v>48183</v>
      </c>
      <c r="L748" s="61">
        <f t="shared" si="37"/>
        <v>102.73508053641606</v>
      </c>
      <c r="M748" s="61">
        <f t="shared" si="38"/>
        <v>173.57936291662395</v>
      </c>
      <c r="N748" s="61">
        <f t="shared" si="36"/>
        <v>138.15722172651999</v>
      </c>
      <c r="O748" s="61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6"/>
      <c r="AI748" s="56"/>
      <c r="AJ748" s="56"/>
      <c r="AK748" s="56"/>
      <c r="AL748" s="56"/>
      <c r="AM748" s="56"/>
      <c r="AN748" s="56"/>
      <c r="AO748" s="56"/>
      <c r="AP748" s="56"/>
      <c r="AQ748" s="56"/>
      <c r="AR748" s="56"/>
      <c r="AS748" s="56"/>
      <c r="AT748" s="56"/>
      <c r="AU748" s="56"/>
      <c r="AV748" s="56"/>
      <c r="AW748" s="56"/>
      <c r="AX748" s="56"/>
      <c r="AY748" s="56"/>
      <c r="AZ748" s="56"/>
      <c r="BA748" s="56"/>
      <c r="BB748" s="56"/>
      <c r="BC748" s="56"/>
      <c r="BD748" s="56"/>
      <c r="BE748" s="56"/>
      <c r="BF748" s="56"/>
    </row>
    <row r="749" spans="1:58">
      <c r="A749" s="56"/>
      <c r="B749" s="56"/>
      <c r="C749" s="56"/>
      <c r="D749" s="56"/>
      <c r="E749" s="56"/>
      <c r="F749" s="56"/>
      <c r="G749" s="56"/>
      <c r="H749" s="56"/>
      <c r="I749" s="56"/>
      <c r="J749" s="58"/>
      <c r="K749" s="60">
        <v>48214</v>
      </c>
      <c r="L749" s="61">
        <f t="shared" si="37"/>
        <v>102.73165540574554</v>
      </c>
      <c r="M749" s="61">
        <f t="shared" si="38"/>
        <v>173.86178134962077</v>
      </c>
      <c r="N749" s="61">
        <f t="shared" si="36"/>
        <v>138.29671837768316</v>
      </c>
      <c r="O749" s="61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  <c r="AH749" s="56"/>
      <c r="AI749" s="56"/>
      <c r="AJ749" s="56"/>
      <c r="AK749" s="56"/>
      <c r="AL749" s="56"/>
      <c r="AM749" s="56"/>
      <c r="AN749" s="56"/>
      <c r="AO749" s="56"/>
      <c r="AP749" s="56"/>
      <c r="AQ749" s="56"/>
      <c r="AR749" s="56"/>
      <c r="AS749" s="56"/>
      <c r="AT749" s="56"/>
      <c r="AU749" s="56"/>
      <c r="AV749" s="56"/>
      <c r="AW749" s="56"/>
      <c r="AX749" s="56"/>
      <c r="AY749" s="56"/>
      <c r="AZ749" s="56"/>
      <c r="BA749" s="56"/>
      <c r="BB749" s="56"/>
      <c r="BC749" s="56"/>
      <c r="BD749" s="56"/>
      <c r="BE749" s="56"/>
      <c r="BF749" s="56"/>
    </row>
    <row r="750" spans="1:58">
      <c r="A750" s="56"/>
      <c r="B750" s="56"/>
      <c r="C750" s="56"/>
      <c r="D750" s="56"/>
      <c r="E750" s="56"/>
      <c r="F750" s="56"/>
      <c r="G750" s="56"/>
      <c r="H750" s="56"/>
      <c r="I750" s="56"/>
      <c r="J750" s="58"/>
      <c r="K750" s="60">
        <v>48245</v>
      </c>
      <c r="L750" s="61">
        <f t="shared" si="37"/>
        <v>102.72823038926697</v>
      </c>
      <c r="M750" s="61">
        <f t="shared" si="38"/>
        <v>174.1446592852333</v>
      </c>
      <c r="N750" s="61">
        <f t="shared" si="36"/>
        <v>138.43644483725012</v>
      </c>
      <c r="O750" s="61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  <c r="AH750" s="56"/>
      <c r="AI750" s="56"/>
      <c r="AJ750" s="56"/>
      <c r="AK750" s="56"/>
      <c r="AL750" s="56"/>
      <c r="AM750" s="56"/>
      <c r="AN750" s="56"/>
      <c r="AO750" s="56"/>
      <c r="AP750" s="56"/>
      <c r="AQ750" s="56"/>
      <c r="AR750" s="56"/>
      <c r="AS750" s="56"/>
      <c r="AT750" s="56"/>
      <c r="AU750" s="56"/>
      <c r="AV750" s="56"/>
      <c r="AW750" s="56"/>
      <c r="AX750" s="56"/>
      <c r="AY750" s="56"/>
      <c r="AZ750" s="56"/>
      <c r="BA750" s="56"/>
      <c r="BB750" s="56"/>
      <c r="BC750" s="56"/>
      <c r="BD750" s="56"/>
      <c r="BE750" s="56"/>
      <c r="BF750" s="56"/>
    </row>
    <row r="751" spans="1:58">
      <c r="A751" s="56"/>
      <c r="B751" s="56"/>
      <c r="C751" s="56"/>
      <c r="D751" s="56"/>
      <c r="E751" s="56"/>
      <c r="F751" s="56"/>
      <c r="G751" s="56"/>
      <c r="H751" s="56"/>
      <c r="I751" s="56"/>
      <c r="J751" s="58"/>
      <c r="K751" s="60">
        <v>48274</v>
      </c>
      <c r="L751" s="61">
        <f t="shared" si="37"/>
        <v>102.72480548697655</v>
      </c>
      <c r="M751" s="61">
        <f t="shared" si="38"/>
        <v>174.42799747108506</v>
      </c>
      <c r="N751" s="61">
        <f t="shared" si="36"/>
        <v>138.57640147903081</v>
      </c>
      <c r="O751" s="61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  <c r="AH751" s="56"/>
      <c r="AI751" s="56"/>
      <c r="AJ751" s="56"/>
      <c r="AK751" s="56"/>
      <c r="AL751" s="56"/>
      <c r="AM751" s="56"/>
      <c r="AN751" s="56"/>
      <c r="AO751" s="56"/>
      <c r="AP751" s="56"/>
      <c r="AQ751" s="56"/>
      <c r="AR751" s="56"/>
      <c r="AS751" s="56"/>
      <c r="AT751" s="56"/>
      <c r="AU751" s="56"/>
      <c r="AV751" s="56"/>
      <c r="AW751" s="56"/>
      <c r="AX751" s="56"/>
      <c r="AY751" s="56"/>
      <c r="AZ751" s="56"/>
      <c r="BA751" s="56"/>
      <c r="BB751" s="56"/>
      <c r="BC751" s="56"/>
      <c r="BD751" s="56"/>
      <c r="BE751" s="56"/>
      <c r="BF751" s="56"/>
    </row>
    <row r="752" spans="1:58">
      <c r="A752" s="56"/>
      <c r="B752" s="56"/>
      <c r="C752" s="56"/>
      <c r="D752" s="56"/>
      <c r="E752" s="56"/>
      <c r="F752" s="56"/>
      <c r="G752" s="56"/>
      <c r="H752" s="56"/>
      <c r="I752" s="56"/>
      <c r="J752" s="58"/>
      <c r="K752" s="60">
        <v>48305</v>
      </c>
      <c r="L752" s="61">
        <f t="shared" si="37"/>
        <v>102.72138069887048</v>
      </c>
      <c r="M752" s="61">
        <f t="shared" si="38"/>
        <v>174.71179665601593</v>
      </c>
      <c r="N752" s="61">
        <f t="shared" si="36"/>
        <v>138.71658867744321</v>
      </c>
      <c r="O752" s="61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  <c r="AH752" s="56"/>
      <c r="AI752" s="56"/>
      <c r="AJ752" s="56"/>
      <c r="AK752" s="56"/>
      <c r="AL752" s="56"/>
      <c r="AM752" s="56"/>
      <c r="AN752" s="56"/>
      <c r="AO752" s="56"/>
      <c r="AP752" s="56"/>
      <c r="AQ752" s="56"/>
      <c r="AR752" s="56"/>
      <c r="AS752" s="56"/>
      <c r="AT752" s="56"/>
      <c r="AU752" s="56"/>
      <c r="AV752" s="56"/>
      <c r="AW752" s="56"/>
      <c r="AX752" s="56"/>
      <c r="AY752" s="56"/>
      <c r="AZ752" s="56"/>
      <c r="BA752" s="56"/>
      <c r="BB752" s="56"/>
      <c r="BC752" s="56"/>
      <c r="BD752" s="56"/>
      <c r="BE752" s="56"/>
      <c r="BF752" s="56"/>
    </row>
    <row r="753" spans="1:58">
      <c r="A753" s="56"/>
      <c r="B753" s="56"/>
      <c r="C753" s="56"/>
      <c r="D753" s="56"/>
      <c r="E753" s="56"/>
      <c r="F753" s="56"/>
      <c r="G753" s="56"/>
      <c r="H753" s="56"/>
      <c r="I753" s="56"/>
      <c r="J753" s="58"/>
      <c r="K753" s="60">
        <v>48335</v>
      </c>
      <c r="L753" s="61">
        <f t="shared" si="37"/>
        <v>102.71795602494494</v>
      </c>
      <c r="M753" s="61">
        <f t="shared" si="38"/>
        <v>174.99605759008418</v>
      </c>
      <c r="N753" s="61">
        <f t="shared" si="36"/>
        <v>138.85700680751455</v>
      </c>
      <c r="O753" s="61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  <c r="AH753" s="56"/>
      <c r="AI753" s="56"/>
      <c r="AJ753" s="56"/>
      <c r="AK753" s="56"/>
      <c r="AL753" s="56"/>
      <c r="AM753" s="56"/>
      <c r="AN753" s="56"/>
      <c r="AO753" s="56"/>
      <c r="AP753" s="56"/>
      <c r="AQ753" s="56"/>
      <c r="AR753" s="56"/>
      <c r="AS753" s="56"/>
      <c r="AT753" s="56"/>
      <c r="AU753" s="56"/>
      <c r="AV753" s="56"/>
      <c r="AW753" s="56"/>
      <c r="AX753" s="56"/>
      <c r="AY753" s="56"/>
      <c r="AZ753" s="56"/>
      <c r="BA753" s="56"/>
      <c r="BB753" s="56"/>
      <c r="BC753" s="56"/>
      <c r="BD753" s="56"/>
      <c r="BE753" s="56"/>
      <c r="BF753" s="56"/>
    </row>
    <row r="754" spans="1:58">
      <c r="A754" s="56"/>
      <c r="B754" s="56"/>
      <c r="C754" s="56"/>
      <c r="D754" s="56"/>
      <c r="E754" s="56"/>
      <c r="F754" s="56"/>
      <c r="G754" s="56"/>
      <c r="H754" s="56"/>
      <c r="I754" s="56"/>
      <c r="J754" s="58"/>
      <c r="K754" s="60">
        <v>48366</v>
      </c>
      <c r="L754" s="61">
        <f t="shared" si="37"/>
        <v>102.71453146519615</v>
      </c>
      <c r="M754" s="61">
        <f t="shared" si="38"/>
        <v>175.28078102456845</v>
      </c>
      <c r="N754" s="61">
        <f t="shared" si="36"/>
        <v>138.99765624488231</v>
      </c>
      <c r="O754" s="61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  <c r="AH754" s="56"/>
      <c r="AI754" s="56"/>
      <c r="AJ754" s="56"/>
      <c r="AK754" s="56"/>
      <c r="AL754" s="56"/>
      <c r="AM754" s="56"/>
      <c r="AN754" s="56"/>
      <c r="AO754" s="56"/>
      <c r="AP754" s="56"/>
      <c r="AQ754" s="56"/>
      <c r="AR754" s="56"/>
      <c r="AS754" s="56"/>
      <c r="AT754" s="56"/>
      <c r="AU754" s="56"/>
      <c r="AV754" s="56"/>
      <c r="AW754" s="56"/>
      <c r="AX754" s="56"/>
      <c r="AY754" s="56"/>
      <c r="AZ754" s="56"/>
      <c r="BA754" s="56"/>
      <c r="BB754" s="56"/>
      <c r="BC754" s="56"/>
      <c r="BD754" s="56"/>
      <c r="BE754" s="56"/>
      <c r="BF754" s="56"/>
    </row>
    <row r="755" spans="1:58">
      <c r="A755" s="56"/>
      <c r="B755" s="56"/>
      <c r="C755" s="56"/>
      <c r="D755" s="56"/>
      <c r="E755" s="56"/>
      <c r="F755" s="56"/>
      <c r="G755" s="56"/>
      <c r="H755" s="56"/>
      <c r="I755" s="56"/>
      <c r="J755" s="58"/>
      <c r="K755" s="60">
        <v>48396</v>
      </c>
      <c r="L755" s="61">
        <f t="shared" si="37"/>
        <v>102.71110701962027</v>
      </c>
      <c r="M755" s="61">
        <f t="shared" si="38"/>
        <v>175.56596771196973</v>
      </c>
      <c r="N755" s="61">
        <f t="shared" si="36"/>
        <v>139.138537365795</v>
      </c>
      <c r="O755" s="61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  <c r="AH755" s="56"/>
      <c r="AI755" s="56"/>
      <c r="AJ755" s="56"/>
      <c r="AK755" s="56"/>
      <c r="AL755" s="56"/>
      <c r="AM755" s="56"/>
      <c r="AN755" s="56"/>
      <c r="AO755" s="56"/>
      <c r="AP755" s="56"/>
      <c r="AQ755" s="56"/>
      <c r="AR755" s="56"/>
      <c r="AS755" s="56"/>
      <c r="AT755" s="56"/>
      <c r="AU755" s="56"/>
      <c r="AV755" s="56"/>
      <c r="AW755" s="56"/>
      <c r="AX755" s="56"/>
      <c r="AY755" s="56"/>
      <c r="AZ755" s="56"/>
      <c r="BA755" s="56"/>
      <c r="BB755" s="56"/>
      <c r="BC755" s="56"/>
      <c r="BD755" s="56"/>
      <c r="BE755" s="56"/>
      <c r="BF755" s="56"/>
    </row>
    <row r="756" spans="1:58">
      <c r="A756" s="56"/>
      <c r="B756" s="56"/>
      <c r="C756" s="56"/>
      <c r="D756" s="56"/>
      <c r="E756" s="56"/>
      <c r="F756" s="56"/>
      <c r="G756" s="56"/>
      <c r="H756" s="56"/>
      <c r="I756" s="56"/>
      <c r="J756" s="58"/>
      <c r="K756" s="60">
        <v>48427</v>
      </c>
      <c r="L756" s="61">
        <f t="shared" si="37"/>
        <v>102.70768268821351</v>
      </c>
      <c r="M756" s="61">
        <f t="shared" si="38"/>
        <v>175.85161840601336</v>
      </c>
      <c r="N756" s="61">
        <f t="shared" si="36"/>
        <v>139.27965054711342</v>
      </c>
      <c r="O756" s="61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6"/>
      <c r="AI756" s="56"/>
      <c r="AJ756" s="56"/>
      <c r="AK756" s="56"/>
      <c r="AL756" s="56"/>
      <c r="AM756" s="56"/>
      <c r="AN756" s="56"/>
      <c r="AO756" s="56"/>
      <c r="AP756" s="56"/>
      <c r="AQ756" s="56"/>
      <c r="AR756" s="56"/>
      <c r="AS756" s="56"/>
      <c r="AT756" s="56"/>
      <c r="AU756" s="56"/>
      <c r="AV756" s="56"/>
      <c r="AW756" s="56"/>
      <c r="AX756" s="56"/>
      <c r="AY756" s="56"/>
      <c r="AZ756" s="56"/>
      <c r="BA756" s="56"/>
      <c r="BB756" s="56"/>
      <c r="BC756" s="56"/>
      <c r="BD756" s="56"/>
      <c r="BE756" s="56"/>
      <c r="BF756" s="56"/>
    </row>
    <row r="757" spans="1:58">
      <c r="A757" s="56"/>
      <c r="B757" s="56"/>
      <c r="C757" s="56"/>
      <c r="D757" s="56"/>
      <c r="E757" s="56"/>
      <c r="F757" s="56"/>
      <c r="G757" s="56"/>
      <c r="H757" s="56"/>
      <c r="I757" s="56"/>
      <c r="J757" s="58"/>
      <c r="K757" s="60">
        <v>48458</v>
      </c>
      <c r="L757" s="61">
        <f t="shared" si="37"/>
        <v>102.70425847097206</v>
      </c>
      <c r="M757" s="61">
        <f t="shared" si="38"/>
        <v>176.13773386165099</v>
      </c>
      <c r="N757" s="61">
        <f t="shared" si="36"/>
        <v>139.42099616631151</v>
      </c>
      <c r="O757" s="61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  <c r="AH757" s="56"/>
      <c r="AI757" s="56"/>
      <c r="AJ757" s="56"/>
      <c r="AK757" s="56"/>
      <c r="AL757" s="56"/>
      <c r="AM757" s="56"/>
      <c r="AN757" s="56"/>
      <c r="AO757" s="56"/>
      <c r="AP757" s="56"/>
      <c r="AQ757" s="56"/>
      <c r="AR757" s="56"/>
      <c r="AS757" s="56"/>
      <c r="AT757" s="56"/>
      <c r="AU757" s="56"/>
      <c r="AV757" s="56"/>
      <c r="AW757" s="56"/>
      <c r="AX757" s="56"/>
      <c r="AY757" s="56"/>
      <c r="AZ757" s="56"/>
      <c r="BA757" s="56"/>
      <c r="BB757" s="56"/>
      <c r="BC757" s="56"/>
      <c r="BD757" s="56"/>
      <c r="BE757" s="56"/>
      <c r="BF757" s="56"/>
    </row>
    <row r="758" spans="1:58">
      <c r="A758" s="56"/>
      <c r="B758" s="56"/>
      <c r="C758" s="56"/>
      <c r="D758" s="56"/>
      <c r="E758" s="56"/>
      <c r="F758" s="56"/>
      <c r="G758" s="56"/>
      <c r="H758" s="56"/>
      <c r="I758" s="56"/>
      <c r="J758" s="58"/>
      <c r="K758" s="60">
        <v>48488</v>
      </c>
      <c r="L758" s="61">
        <f t="shared" si="37"/>
        <v>102.70083436789213</v>
      </c>
      <c r="M758" s="61">
        <f t="shared" si="38"/>
        <v>176.42431483506263</v>
      </c>
      <c r="N758" s="61">
        <f t="shared" si="36"/>
        <v>139.56257460147737</v>
      </c>
      <c r="O758" s="61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  <c r="AH758" s="56"/>
      <c r="AI758" s="56"/>
      <c r="AJ758" s="56"/>
      <c r="AK758" s="56"/>
      <c r="AL758" s="56"/>
      <c r="AM758" s="56"/>
      <c r="AN758" s="56"/>
      <c r="AO758" s="56"/>
      <c r="AP758" s="56"/>
      <c r="AQ758" s="56"/>
      <c r="AR758" s="56"/>
      <c r="AS758" s="56"/>
      <c r="AT758" s="56"/>
      <c r="AU758" s="56"/>
      <c r="AV758" s="56"/>
      <c r="AW758" s="56"/>
      <c r="AX758" s="56"/>
      <c r="AY758" s="56"/>
      <c r="AZ758" s="56"/>
      <c r="BA758" s="56"/>
      <c r="BB758" s="56"/>
      <c r="BC758" s="56"/>
      <c r="BD758" s="56"/>
      <c r="BE758" s="56"/>
      <c r="BF758" s="56"/>
    </row>
    <row r="759" spans="1:58">
      <c r="A759" s="56"/>
      <c r="B759" s="56"/>
      <c r="C759" s="56"/>
      <c r="D759" s="56"/>
      <c r="E759" s="56"/>
      <c r="F759" s="56"/>
      <c r="G759" s="56"/>
      <c r="H759" s="56"/>
      <c r="I759" s="56"/>
      <c r="J759" s="58"/>
      <c r="K759" s="60">
        <v>48519</v>
      </c>
      <c r="L759" s="61">
        <f t="shared" si="37"/>
        <v>102.69741037896989</v>
      </c>
      <c r="M759" s="61">
        <f t="shared" si="38"/>
        <v>176.71136208365857</v>
      </c>
      <c r="N759" s="61">
        <f t="shared" si="36"/>
        <v>139.70438623131423</v>
      </c>
      <c r="O759" s="61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  <c r="AH759" s="56"/>
      <c r="AI759" s="56"/>
      <c r="AJ759" s="56"/>
      <c r="AK759" s="56"/>
      <c r="AL759" s="56"/>
      <c r="AM759" s="56"/>
      <c r="AN759" s="56"/>
      <c r="AO759" s="56"/>
      <c r="AP759" s="56"/>
      <c r="AQ759" s="56"/>
      <c r="AR759" s="56"/>
      <c r="AS759" s="56"/>
      <c r="AT759" s="56"/>
      <c r="AU759" s="56"/>
      <c r="AV759" s="56"/>
      <c r="AW759" s="56"/>
      <c r="AX759" s="56"/>
      <c r="AY759" s="56"/>
      <c r="AZ759" s="56"/>
      <c r="BA759" s="56"/>
      <c r="BB759" s="56"/>
      <c r="BC759" s="56"/>
      <c r="BD759" s="56"/>
      <c r="BE759" s="56"/>
      <c r="BF759" s="56"/>
    </row>
    <row r="760" spans="1:58">
      <c r="A760" s="56"/>
      <c r="B760" s="56"/>
      <c r="C760" s="56"/>
      <c r="D760" s="56"/>
      <c r="E760" s="56"/>
      <c r="F760" s="56"/>
      <c r="G760" s="56"/>
      <c r="H760" s="56"/>
      <c r="I760" s="56"/>
      <c r="J760" s="58"/>
      <c r="K760" s="60">
        <v>48549</v>
      </c>
      <c r="L760" s="61">
        <f t="shared" si="37"/>
        <v>102.69398650420155</v>
      </c>
      <c r="M760" s="61">
        <f t="shared" si="38"/>
        <v>176.99887636608148</v>
      </c>
      <c r="N760" s="61">
        <f t="shared" si="36"/>
        <v>139.84643143514151</v>
      </c>
      <c r="O760" s="61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  <c r="AH760" s="56"/>
      <c r="AI760" s="56"/>
      <c r="AJ760" s="56"/>
      <c r="AK760" s="56"/>
      <c r="AL760" s="56"/>
      <c r="AM760" s="56"/>
      <c r="AN760" s="56"/>
      <c r="AO760" s="56"/>
      <c r="AP760" s="56"/>
      <c r="AQ760" s="56"/>
      <c r="AR760" s="56"/>
      <c r="AS760" s="56"/>
      <c r="AT760" s="56"/>
      <c r="AU760" s="56"/>
      <c r="AV760" s="56"/>
      <c r="AW760" s="56"/>
      <c r="AX760" s="56"/>
      <c r="AY760" s="56"/>
      <c r="AZ760" s="56"/>
      <c r="BA760" s="56"/>
      <c r="BB760" s="56"/>
      <c r="BC760" s="56"/>
      <c r="BD760" s="56"/>
      <c r="BE760" s="56"/>
      <c r="BF760" s="56"/>
    </row>
    <row r="761" spans="1:58">
      <c r="A761" s="56"/>
      <c r="B761" s="56"/>
      <c r="C761" s="56"/>
      <c r="D761" s="56"/>
      <c r="E761" s="56"/>
      <c r="F761" s="56"/>
      <c r="G761" s="56"/>
      <c r="H761" s="56"/>
      <c r="I761" s="56"/>
      <c r="J761" s="58"/>
      <c r="K761" s="60">
        <v>48580</v>
      </c>
      <c r="L761" s="61">
        <f t="shared" si="37"/>
        <v>102.69056274358329</v>
      </c>
      <c r="M761" s="61">
        <f t="shared" si="38"/>
        <v>177.28685844220831</v>
      </c>
      <c r="N761" s="61">
        <f t="shared" si="36"/>
        <v>139.98871059289581</v>
      </c>
      <c r="O761" s="61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  <c r="AH761" s="56"/>
      <c r="AI761" s="56"/>
      <c r="AJ761" s="56"/>
      <c r="AK761" s="56"/>
      <c r="AL761" s="56"/>
      <c r="AM761" s="56"/>
      <c r="AN761" s="56"/>
      <c r="AO761" s="56"/>
      <c r="AP761" s="56"/>
      <c r="AQ761" s="56"/>
      <c r="AR761" s="56"/>
      <c r="AS761" s="56"/>
      <c r="AT761" s="56"/>
      <c r="AU761" s="56"/>
      <c r="AV761" s="56"/>
      <c r="AW761" s="56"/>
      <c r="AX761" s="56"/>
      <c r="AY761" s="56"/>
      <c r="AZ761" s="56"/>
      <c r="BA761" s="56"/>
      <c r="BB761" s="56"/>
      <c r="BC761" s="56"/>
      <c r="BD761" s="56"/>
      <c r="BE761" s="56"/>
      <c r="BF761" s="56"/>
    </row>
    <row r="762" spans="1:58">
      <c r="A762" s="56"/>
      <c r="B762" s="56"/>
      <c r="C762" s="56"/>
      <c r="D762" s="56"/>
      <c r="E762" s="56"/>
      <c r="F762" s="56"/>
      <c r="G762" s="56"/>
      <c r="H762" s="56"/>
      <c r="I762" s="56"/>
      <c r="J762" s="58"/>
      <c r="K762" s="60">
        <v>48611</v>
      </c>
      <c r="L762" s="61">
        <f t="shared" si="37"/>
        <v>102.68713909711131</v>
      </c>
      <c r="M762" s="61">
        <f t="shared" si="38"/>
        <v>177.57530907315243</v>
      </c>
      <c r="N762" s="61">
        <f t="shared" si="36"/>
        <v>140.13122408513186</v>
      </c>
      <c r="O762" s="61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  <c r="AG762" s="56"/>
      <c r="AH762" s="56"/>
      <c r="AI762" s="56"/>
      <c r="AJ762" s="56"/>
      <c r="AK762" s="56"/>
      <c r="AL762" s="56"/>
      <c r="AM762" s="56"/>
      <c r="AN762" s="56"/>
      <c r="AO762" s="56"/>
      <c r="AP762" s="56"/>
      <c r="AQ762" s="56"/>
      <c r="AR762" s="56"/>
      <c r="AS762" s="56"/>
      <c r="AT762" s="56"/>
      <c r="AU762" s="56"/>
      <c r="AV762" s="56"/>
      <c r="AW762" s="56"/>
      <c r="AX762" s="56"/>
      <c r="AY762" s="56"/>
      <c r="AZ762" s="56"/>
      <c r="BA762" s="56"/>
      <c r="BB762" s="56"/>
      <c r="BC762" s="56"/>
      <c r="BD762" s="56"/>
      <c r="BE762" s="56"/>
      <c r="BF762" s="56"/>
    </row>
    <row r="763" spans="1:58">
      <c r="A763" s="56"/>
      <c r="B763" s="56"/>
      <c r="C763" s="56"/>
      <c r="D763" s="56"/>
      <c r="E763" s="56"/>
      <c r="F763" s="56"/>
      <c r="G763" s="56"/>
      <c r="H763" s="56"/>
      <c r="I763" s="56"/>
      <c r="J763" s="58"/>
      <c r="K763" s="60">
        <v>48639</v>
      </c>
      <c r="L763" s="61">
        <f t="shared" si="37"/>
        <v>102.68371556478182</v>
      </c>
      <c r="M763" s="61">
        <f t="shared" si="38"/>
        <v>177.86422902126546</v>
      </c>
      <c r="N763" s="61">
        <f t="shared" si="36"/>
        <v>140.27397229302363</v>
      </c>
      <c r="O763" s="61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  <c r="AG763" s="56"/>
      <c r="AH763" s="56"/>
      <c r="AI763" s="56"/>
      <c r="AJ763" s="56"/>
      <c r="AK763" s="56"/>
      <c r="AL763" s="56"/>
      <c r="AM763" s="56"/>
      <c r="AN763" s="56"/>
      <c r="AO763" s="56"/>
      <c r="AP763" s="56"/>
      <c r="AQ763" s="56"/>
      <c r="AR763" s="56"/>
      <c r="AS763" s="56"/>
      <c r="AT763" s="56"/>
      <c r="AU763" s="56"/>
      <c r="AV763" s="56"/>
      <c r="AW763" s="56"/>
      <c r="AX763" s="56"/>
      <c r="AY763" s="56"/>
      <c r="AZ763" s="56"/>
      <c r="BA763" s="56"/>
      <c r="BB763" s="56"/>
      <c r="BC763" s="56"/>
      <c r="BD763" s="56"/>
      <c r="BE763" s="56"/>
      <c r="BF763" s="56"/>
    </row>
    <row r="764" spans="1:58">
      <c r="A764" s="56"/>
      <c r="B764" s="56"/>
      <c r="C764" s="56"/>
      <c r="D764" s="56"/>
      <c r="E764" s="56"/>
      <c r="F764" s="56"/>
      <c r="G764" s="56"/>
      <c r="H764" s="56"/>
      <c r="I764" s="56"/>
      <c r="J764" s="58"/>
      <c r="K764" s="60">
        <v>48670</v>
      </c>
      <c r="L764" s="61">
        <f t="shared" si="37"/>
        <v>102.68029214659099</v>
      </c>
      <c r="M764" s="61">
        <f t="shared" si="38"/>
        <v>178.15361905013947</v>
      </c>
      <c r="N764" s="61">
        <f t="shared" si="36"/>
        <v>140.41695559836523</v>
      </c>
      <c r="O764" s="61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  <c r="AG764" s="56"/>
      <c r="AH764" s="56"/>
      <c r="AI764" s="56"/>
      <c r="AJ764" s="56"/>
      <c r="AK764" s="56"/>
      <c r="AL764" s="56"/>
      <c r="AM764" s="56"/>
      <c r="AN764" s="56"/>
      <c r="AO764" s="56"/>
      <c r="AP764" s="56"/>
      <c r="AQ764" s="56"/>
      <c r="AR764" s="56"/>
      <c r="AS764" s="56"/>
      <c r="AT764" s="56"/>
      <c r="AU764" s="56"/>
      <c r="AV764" s="56"/>
      <c r="AW764" s="56"/>
      <c r="AX764" s="56"/>
      <c r="AY764" s="56"/>
      <c r="AZ764" s="56"/>
      <c r="BA764" s="56"/>
      <c r="BB764" s="56"/>
      <c r="BC764" s="56"/>
      <c r="BD764" s="56"/>
      <c r="BE764" s="56"/>
      <c r="BF764" s="56"/>
    </row>
    <row r="765" spans="1:58">
      <c r="A765" s="56"/>
      <c r="B765" s="56"/>
      <c r="C765" s="56"/>
      <c r="D765" s="56"/>
      <c r="E765" s="56"/>
      <c r="F765" s="56"/>
      <c r="G765" s="56"/>
      <c r="H765" s="56"/>
      <c r="I765" s="56"/>
      <c r="J765" s="58"/>
      <c r="K765" s="60">
        <v>48700</v>
      </c>
      <c r="L765" s="61">
        <f t="shared" si="37"/>
        <v>102.67686884253503</v>
      </c>
      <c r="M765" s="61">
        <f t="shared" si="38"/>
        <v>178.44347992460885</v>
      </c>
      <c r="N765" s="61">
        <f t="shared" si="36"/>
        <v>140.56017438357193</v>
      </c>
      <c r="O765" s="61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  <c r="AG765" s="56"/>
      <c r="AH765" s="56"/>
      <c r="AI765" s="56"/>
      <c r="AJ765" s="56"/>
      <c r="AK765" s="56"/>
      <c r="AL765" s="56"/>
      <c r="AM765" s="56"/>
      <c r="AN765" s="56"/>
      <c r="AO765" s="56"/>
      <c r="AP765" s="56"/>
      <c r="AQ765" s="56"/>
      <c r="AR765" s="56"/>
      <c r="AS765" s="56"/>
      <c r="AT765" s="56"/>
      <c r="AU765" s="56"/>
      <c r="AV765" s="56"/>
      <c r="AW765" s="56"/>
      <c r="AX765" s="56"/>
      <c r="AY765" s="56"/>
      <c r="AZ765" s="56"/>
      <c r="BA765" s="56"/>
      <c r="BB765" s="56"/>
      <c r="BC765" s="56"/>
      <c r="BD765" s="56"/>
      <c r="BE765" s="56"/>
      <c r="BF765" s="56"/>
    </row>
    <row r="766" spans="1:58">
      <c r="A766" s="56"/>
      <c r="B766" s="56"/>
      <c r="C766" s="56"/>
      <c r="D766" s="56"/>
      <c r="E766" s="56"/>
      <c r="F766" s="56"/>
      <c r="G766" s="56"/>
      <c r="H766" s="56"/>
      <c r="I766" s="56"/>
      <c r="J766" s="58"/>
      <c r="K766" s="60">
        <v>48731</v>
      </c>
      <c r="L766" s="61">
        <f t="shared" si="37"/>
        <v>102.67344565261013</v>
      </c>
      <c r="M766" s="61">
        <f t="shared" si="38"/>
        <v>178.73381241075245</v>
      </c>
      <c r="N766" s="61">
        <f t="shared" si="36"/>
        <v>140.70362903168129</v>
      </c>
      <c r="O766" s="61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  <c r="AG766" s="56"/>
      <c r="AH766" s="56"/>
      <c r="AI766" s="56"/>
      <c r="AJ766" s="56"/>
      <c r="AK766" s="56"/>
      <c r="AL766" s="56"/>
      <c r="AM766" s="56"/>
      <c r="AN766" s="56"/>
      <c r="AO766" s="56"/>
      <c r="AP766" s="56"/>
      <c r="AQ766" s="56"/>
      <c r="AR766" s="56"/>
      <c r="AS766" s="56"/>
      <c r="AT766" s="56"/>
      <c r="AU766" s="56"/>
      <c r="AV766" s="56"/>
      <c r="AW766" s="56"/>
      <c r="AX766" s="56"/>
      <c r="AY766" s="56"/>
      <c r="AZ766" s="56"/>
      <c r="BA766" s="56"/>
      <c r="BB766" s="56"/>
      <c r="BC766" s="56"/>
      <c r="BD766" s="56"/>
      <c r="BE766" s="56"/>
      <c r="BF766" s="56"/>
    </row>
    <row r="767" spans="1:58">
      <c r="A767" s="56"/>
      <c r="B767" s="56"/>
      <c r="C767" s="56"/>
      <c r="D767" s="56"/>
      <c r="E767" s="56"/>
      <c r="F767" s="56"/>
      <c r="G767" s="56"/>
      <c r="H767" s="56"/>
      <c r="I767" s="56"/>
      <c r="J767" s="58"/>
      <c r="K767" s="60">
        <v>48761</v>
      </c>
      <c r="L767" s="61">
        <f t="shared" si="37"/>
        <v>102.67002257681249</v>
      </c>
      <c r="M767" s="61">
        <f t="shared" si="38"/>
        <v>179.02461727589554</v>
      </c>
      <c r="N767" s="61">
        <f t="shared" si="36"/>
        <v>140.847319926354</v>
      </c>
      <c r="O767" s="61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  <c r="AG767" s="56"/>
      <c r="AH767" s="56"/>
      <c r="AI767" s="56"/>
      <c r="AJ767" s="56"/>
      <c r="AK767" s="56"/>
      <c r="AL767" s="56"/>
      <c r="AM767" s="56"/>
      <c r="AN767" s="56"/>
      <c r="AO767" s="56"/>
      <c r="AP767" s="56"/>
      <c r="AQ767" s="56"/>
      <c r="AR767" s="56"/>
      <c r="AS767" s="56"/>
      <c r="AT767" s="56"/>
      <c r="AU767" s="56"/>
      <c r="AV767" s="56"/>
      <c r="AW767" s="56"/>
      <c r="AX767" s="56"/>
      <c r="AY767" s="56"/>
      <c r="AZ767" s="56"/>
      <c r="BA767" s="56"/>
      <c r="BB767" s="56"/>
      <c r="BC767" s="56"/>
      <c r="BD767" s="56"/>
      <c r="BE767" s="56"/>
      <c r="BF767" s="56"/>
    </row>
    <row r="768" spans="1:58">
      <c r="A768" s="56"/>
      <c r="B768" s="56"/>
      <c r="C768" s="56"/>
      <c r="D768" s="56"/>
      <c r="E768" s="56"/>
      <c r="F768" s="56"/>
      <c r="G768" s="56"/>
      <c r="H768" s="56"/>
      <c r="I768" s="56"/>
      <c r="J768" s="58"/>
      <c r="K768" s="60">
        <v>48792</v>
      </c>
      <c r="L768" s="61">
        <f t="shared" si="37"/>
        <v>102.6665996151383</v>
      </c>
      <c r="M768" s="61">
        <f t="shared" si="38"/>
        <v>179.31589528861181</v>
      </c>
      <c r="N768" s="61">
        <f t="shared" si="36"/>
        <v>140.99124745187504</v>
      </c>
      <c r="O768" s="61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  <c r="AG768" s="56"/>
      <c r="AH768" s="56"/>
      <c r="AI768" s="56"/>
      <c r="AJ768" s="56"/>
      <c r="AK768" s="56"/>
      <c r="AL768" s="56"/>
      <c r="AM768" s="56"/>
      <c r="AN768" s="56"/>
      <c r="AO768" s="56"/>
      <c r="AP768" s="56"/>
      <c r="AQ768" s="56"/>
      <c r="AR768" s="56"/>
      <c r="AS768" s="56"/>
      <c r="AT768" s="56"/>
      <c r="AU768" s="56"/>
      <c r="AV768" s="56"/>
      <c r="AW768" s="56"/>
      <c r="AX768" s="56"/>
      <c r="AY768" s="56"/>
      <c r="AZ768" s="56"/>
      <c r="BA768" s="56"/>
      <c r="BB768" s="56"/>
      <c r="BC768" s="56"/>
      <c r="BD768" s="56"/>
      <c r="BE768" s="56"/>
      <c r="BF768" s="56"/>
    </row>
    <row r="769" spans="1:58">
      <c r="A769" s="56"/>
      <c r="B769" s="56"/>
      <c r="C769" s="56"/>
      <c r="D769" s="56"/>
      <c r="E769" s="56"/>
      <c r="F769" s="56"/>
      <c r="G769" s="56"/>
      <c r="H769" s="56"/>
      <c r="I769" s="56"/>
      <c r="J769" s="58"/>
      <c r="K769" s="60">
        <v>48823</v>
      </c>
      <c r="L769" s="61">
        <f t="shared" si="37"/>
        <v>102.66317676758375</v>
      </c>
      <c r="M769" s="61">
        <f t="shared" si="38"/>
        <v>179.6076472187255</v>
      </c>
      <c r="N769" s="61">
        <f t="shared" si="36"/>
        <v>141.13541199315463</v>
      </c>
      <c r="O769" s="61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  <c r="AG769" s="56"/>
      <c r="AH769" s="56"/>
      <c r="AI769" s="56"/>
      <c r="AJ769" s="56"/>
      <c r="AK769" s="56"/>
      <c r="AL769" s="56"/>
      <c r="AM769" s="56"/>
      <c r="AN769" s="56"/>
      <c r="AO769" s="56"/>
      <c r="AP769" s="56"/>
      <c r="AQ769" s="56"/>
      <c r="AR769" s="56"/>
      <c r="AS769" s="56"/>
      <c r="AT769" s="56"/>
      <c r="AU769" s="56"/>
      <c r="AV769" s="56"/>
      <c r="AW769" s="56"/>
      <c r="AX769" s="56"/>
      <c r="AY769" s="56"/>
      <c r="AZ769" s="56"/>
      <c r="BA769" s="56"/>
      <c r="BB769" s="56"/>
      <c r="BC769" s="56"/>
      <c r="BD769" s="56"/>
      <c r="BE769" s="56"/>
      <c r="BF769" s="56"/>
    </row>
    <row r="770" spans="1:58">
      <c r="A770" s="56"/>
      <c r="B770" s="56"/>
      <c r="C770" s="56"/>
      <c r="D770" s="56"/>
      <c r="E770" s="56"/>
      <c r="F770" s="56"/>
      <c r="G770" s="56"/>
      <c r="H770" s="56"/>
      <c r="I770" s="56"/>
      <c r="J770" s="58"/>
      <c r="K770" s="60">
        <v>48853</v>
      </c>
      <c r="L770" s="61">
        <f t="shared" si="37"/>
        <v>102.65975403414504</v>
      </c>
      <c r="M770" s="61">
        <f t="shared" si="38"/>
        <v>179.89987383731335</v>
      </c>
      <c r="N770" s="61">
        <f t="shared" si="36"/>
        <v>141.27981393572918</v>
      </c>
      <c r="O770" s="61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6"/>
      <c r="AI770" s="56"/>
      <c r="AJ770" s="56"/>
      <c r="AK770" s="56"/>
      <c r="AL770" s="56"/>
      <c r="AM770" s="56"/>
      <c r="AN770" s="56"/>
      <c r="AO770" s="56"/>
      <c r="AP770" s="56"/>
      <c r="AQ770" s="56"/>
      <c r="AR770" s="56"/>
      <c r="AS770" s="56"/>
      <c r="AT770" s="56"/>
      <c r="AU770" s="56"/>
      <c r="AV770" s="56"/>
      <c r="AW770" s="56"/>
      <c r="AX770" s="56"/>
      <c r="AY770" s="56"/>
      <c r="AZ770" s="56"/>
      <c r="BA770" s="56"/>
      <c r="BB770" s="56"/>
      <c r="BC770" s="56"/>
      <c r="BD770" s="56"/>
      <c r="BE770" s="56"/>
      <c r="BF770" s="56"/>
    </row>
    <row r="771" spans="1:58">
      <c r="A771" s="56"/>
      <c r="B771" s="56"/>
      <c r="C771" s="56"/>
      <c r="D771" s="56"/>
      <c r="E771" s="56"/>
      <c r="F771" s="56"/>
      <c r="G771" s="56"/>
      <c r="H771" s="56"/>
      <c r="I771" s="56"/>
      <c r="J771" s="58"/>
      <c r="K771" s="60">
        <v>48884</v>
      </c>
      <c r="L771" s="61">
        <f t="shared" si="37"/>
        <v>102.65633141481837</v>
      </c>
      <c r="M771" s="61">
        <f t="shared" si="38"/>
        <v>180.19257591670663</v>
      </c>
      <c r="N771" s="61">
        <f t="shared" si="36"/>
        <v>141.42445366576248</v>
      </c>
      <c r="O771" s="61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6"/>
      <c r="AI771" s="56"/>
      <c r="AJ771" s="56"/>
      <c r="AK771" s="56"/>
      <c r="AL771" s="56"/>
      <c r="AM771" s="56"/>
      <c r="AN771" s="56"/>
      <c r="AO771" s="56"/>
      <c r="AP771" s="56"/>
      <c r="AQ771" s="56"/>
      <c r="AR771" s="56"/>
      <c r="AS771" s="56"/>
      <c r="AT771" s="56"/>
      <c r="AU771" s="56"/>
      <c r="AV771" s="56"/>
      <c r="AW771" s="56"/>
      <c r="AX771" s="56"/>
      <c r="AY771" s="56"/>
      <c r="AZ771" s="56"/>
      <c r="BA771" s="56"/>
      <c r="BB771" s="56"/>
      <c r="BC771" s="56"/>
      <c r="BD771" s="56"/>
      <c r="BE771" s="56"/>
      <c r="BF771" s="56"/>
    </row>
    <row r="772" spans="1:58">
      <c r="A772" s="56"/>
      <c r="B772" s="56"/>
      <c r="C772" s="56"/>
      <c r="D772" s="56"/>
      <c r="E772" s="56"/>
      <c r="F772" s="56"/>
      <c r="G772" s="56"/>
      <c r="H772" s="56"/>
      <c r="I772" s="56"/>
      <c r="J772" s="58"/>
      <c r="K772" s="60">
        <v>48914</v>
      </c>
      <c r="L772" s="61">
        <f t="shared" si="37"/>
        <v>102.65290890959993</v>
      </c>
      <c r="M772" s="61">
        <f t="shared" si="38"/>
        <v>180.48575423049328</v>
      </c>
      <c r="N772" s="61">
        <f t="shared" ref="N772:N835" si="39">AVERAGE(L772:M772)</f>
        <v>141.56933157004661</v>
      </c>
      <c r="O772" s="61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  <c r="AH772" s="56"/>
      <c r="AI772" s="56"/>
      <c r="AJ772" s="56"/>
      <c r="AK772" s="56"/>
      <c r="AL772" s="56"/>
      <c r="AM772" s="56"/>
      <c r="AN772" s="56"/>
      <c r="AO772" s="56"/>
      <c r="AP772" s="56"/>
      <c r="AQ772" s="56"/>
      <c r="AR772" s="56"/>
      <c r="AS772" s="56"/>
      <c r="AT772" s="56"/>
      <c r="AU772" s="56"/>
      <c r="AV772" s="56"/>
      <c r="AW772" s="56"/>
      <c r="AX772" s="56"/>
      <c r="AY772" s="56"/>
      <c r="AZ772" s="56"/>
      <c r="BA772" s="56"/>
      <c r="BB772" s="56"/>
      <c r="BC772" s="56"/>
      <c r="BD772" s="56"/>
      <c r="BE772" s="56"/>
      <c r="BF772" s="56"/>
    </row>
    <row r="773" spans="1:58">
      <c r="A773" s="56"/>
      <c r="B773" s="56"/>
      <c r="C773" s="56"/>
      <c r="D773" s="56"/>
      <c r="E773" s="56"/>
      <c r="F773" s="56"/>
      <c r="G773" s="56"/>
      <c r="H773" s="56"/>
      <c r="I773" s="56"/>
      <c r="J773" s="58"/>
      <c r="K773" s="60">
        <v>48945</v>
      </c>
      <c r="L773" s="61">
        <f t="shared" si="37"/>
        <v>102.64948651848592</v>
      </c>
      <c r="M773" s="61">
        <f t="shared" si="38"/>
        <v>180.77940955351983</v>
      </c>
      <c r="N773" s="61">
        <f t="shared" si="39"/>
        <v>141.71444803600286</v>
      </c>
      <c r="O773" s="61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  <c r="AH773" s="56"/>
      <c r="AI773" s="56"/>
      <c r="AJ773" s="56"/>
      <c r="AK773" s="56"/>
      <c r="AL773" s="56"/>
      <c r="AM773" s="56"/>
      <c r="AN773" s="56"/>
      <c r="AO773" s="56"/>
      <c r="AP773" s="56"/>
      <c r="AQ773" s="56"/>
      <c r="AR773" s="56"/>
      <c r="AS773" s="56"/>
      <c r="AT773" s="56"/>
      <c r="AU773" s="56"/>
      <c r="AV773" s="56"/>
      <c r="AW773" s="56"/>
      <c r="AX773" s="56"/>
      <c r="AY773" s="56"/>
      <c r="AZ773" s="56"/>
      <c r="BA773" s="56"/>
      <c r="BB773" s="56"/>
      <c r="BC773" s="56"/>
      <c r="BD773" s="56"/>
      <c r="BE773" s="56"/>
      <c r="BF773" s="56"/>
    </row>
    <row r="774" spans="1:58">
      <c r="A774" s="56"/>
      <c r="B774" s="56"/>
      <c r="C774" s="56"/>
      <c r="D774" s="56"/>
      <c r="E774" s="56"/>
      <c r="F774" s="56"/>
      <c r="G774" s="56"/>
      <c r="H774" s="56"/>
      <c r="I774" s="56"/>
      <c r="J774" s="58"/>
      <c r="K774" s="60">
        <v>48976</v>
      </c>
      <c r="L774" s="61">
        <f t="shared" si="37"/>
        <v>102.64606424147253</v>
      </c>
      <c r="M774" s="61">
        <f t="shared" si="38"/>
        <v>181.07354266189353</v>
      </c>
      <c r="N774" s="61">
        <f t="shared" si="39"/>
        <v>141.85980345168304</v>
      </c>
      <c r="O774" s="61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  <c r="AH774" s="56"/>
      <c r="AI774" s="56"/>
      <c r="AJ774" s="56"/>
      <c r="AK774" s="56"/>
      <c r="AL774" s="56"/>
      <c r="AM774" s="56"/>
      <c r="AN774" s="56"/>
      <c r="AO774" s="56"/>
      <c r="AP774" s="56"/>
      <c r="AQ774" s="56"/>
      <c r="AR774" s="56"/>
      <c r="AS774" s="56"/>
      <c r="AT774" s="56"/>
      <c r="AU774" s="56"/>
      <c r="AV774" s="56"/>
      <c r="AW774" s="56"/>
      <c r="AX774" s="56"/>
      <c r="AY774" s="56"/>
      <c r="AZ774" s="56"/>
      <c r="BA774" s="56"/>
      <c r="BB774" s="56"/>
      <c r="BC774" s="56"/>
      <c r="BD774" s="56"/>
      <c r="BE774" s="56"/>
      <c r="BF774" s="56"/>
    </row>
    <row r="775" spans="1:58">
      <c r="A775" s="56"/>
      <c r="B775" s="56"/>
      <c r="C775" s="56"/>
      <c r="D775" s="56"/>
      <c r="E775" s="56"/>
      <c r="F775" s="56"/>
      <c r="G775" s="56"/>
      <c r="H775" s="56"/>
      <c r="I775" s="56"/>
      <c r="J775" s="58"/>
      <c r="K775" s="60">
        <v>49004</v>
      </c>
      <c r="L775" s="61">
        <f t="shared" si="37"/>
        <v>102.64264207855597</v>
      </c>
      <c r="M775" s="61">
        <f t="shared" si="38"/>
        <v>181.36815433298437</v>
      </c>
      <c r="N775" s="61">
        <f t="shared" si="39"/>
        <v>142.00539820577018</v>
      </c>
      <c r="O775" s="61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  <c r="AH775" s="56"/>
      <c r="AI775" s="56"/>
      <c r="AJ775" s="56"/>
      <c r="AK775" s="56"/>
      <c r="AL775" s="56"/>
      <c r="AM775" s="56"/>
      <c r="AN775" s="56"/>
      <c r="AO775" s="56"/>
      <c r="AP775" s="56"/>
      <c r="AQ775" s="56"/>
      <c r="AR775" s="56"/>
      <c r="AS775" s="56"/>
      <c r="AT775" s="56"/>
      <c r="AU775" s="56"/>
      <c r="AV775" s="56"/>
      <c r="AW775" s="56"/>
      <c r="AX775" s="56"/>
      <c r="AY775" s="56"/>
      <c r="AZ775" s="56"/>
      <c r="BA775" s="56"/>
      <c r="BB775" s="56"/>
      <c r="BC775" s="56"/>
      <c r="BD775" s="56"/>
      <c r="BE775" s="56"/>
      <c r="BF775" s="56"/>
    </row>
    <row r="776" spans="1:58">
      <c r="A776" s="56"/>
      <c r="B776" s="56"/>
      <c r="C776" s="56"/>
      <c r="D776" s="56"/>
      <c r="E776" s="56"/>
      <c r="F776" s="56"/>
      <c r="G776" s="56"/>
      <c r="H776" s="56"/>
      <c r="I776" s="56"/>
      <c r="J776" s="58"/>
      <c r="K776" s="60">
        <v>49035</v>
      </c>
      <c r="L776" s="61">
        <f t="shared" si="37"/>
        <v>102.63922002973241</v>
      </c>
      <c r="M776" s="61">
        <f t="shared" si="38"/>
        <v>181.66324534542719</v>
      </c>
      <c r="N776" s="61">
        <f t="shared" si="39"/>
        <v>142.15123268757981</v>
      </c>
      <c r="O776" s="61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  <c r="AH776" s="56"/>
      <c r="AI776" s="56"/>
      <c r="AJ776" s="56"/>
      <c r="AK776" s="56"/>
      <c r="AL776" s="56"/>
      <c r="AM776" s="56"/>
      <c r="AN776" s="56"/>
      <c r="AO776" s="56"/>
      <c r="AP776" s="56"/>
      <c r="AQ776" s="56"/>
      <c r="AR776" s="56"/>
      <c r="AS776" s="56"/>
      <c r="AT776" s="56"/>
      <c r="AU776" s="56"/>
      <c r="AV776" s="56"/>
      <c r="AW776" s="56"/>
      <c r="AX776" s="56"/>
      <c r="AY776" s="56"/>
      <c r="AZ776" s="56"/>
      <c r="BA776" s="56"/>
      <c r="BB776" s="56"/>
      <c r="BC776" s="56"/>
      <c r="BD776" s="56"/>
      <c r="BE776" s="56"/>
      <c r="BF776" s="56"/>
    </row>
    <row r="777" spans="1:58">
      <c r="A777" s="56"/>
      <c r="B777" s="56"/>
      <c r="C777" s="56"/>
      <c r="D777" s="56"/>
      <c r="E777" s="56"/>
      <c r="F777" s="56"/>
      <c r="G777" s="56"/>
      <c r="H777" s="56"/>
      <c r="I777" s="56"/>
      <c r="J777" s="58"/>
      <c r="K777" s="60">
        <v>49065</v>
      </c>
      <c r="L777" s="61">
        <f t="shared" si="37"/>
        <v>102.63579809499808</v>
      </c>
      <c r="M777" s="61">
        <f t="shared" si="38"/>
        <v>181.95881647912361</v>
      </c>
      <c r="N777" s="61">
        <f t="shared" si="39"/>
        <v>142.29730728706085</v>
      </c>
      <c r="O777" s="61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  <c r="AH777" s="56"/>
      <c r="AI777" s="56"/>
      <c r="AJ777" s="56"/>
      <c r="AK777" s="56"/>
      <c r="AL777" s="56"/>
      <c r="AM777" s="56"/>
      <c r="AN777" s="56"/>
      <c r="AO777" s="56"/>
      <c r="AP777" s="56"/>
      <c r="AQ777" s="56"/>
      <c r="AR777" s="56"/>
      <c r="AS777" s="56"/>
      <c r="AT777" s="56"/>
      <c r="AU777" s="56"/>
      <c r="AV777" s="56"/>
      <c r="AW777" s="56"/>
      <c r="AX777" s="56"/>
      <c r="AY777" s="56"/>
      <c r="AZ777" s="56"/>
      <c r="BA777" s="56"/>
      <c r="BB777" s="56"/>
      <c r="BC777" s="56"/>
      <c r="BD777" s="56"/>
      <c r="BE777" s="56"/>
      <c r="BF777" s="56"/>
    </row>
    <row r="778" spans="1:58">
      <c r="A778" s="56"/>
      <c r="B778" s="56"/>
      <c r="C778" s="56"/>
      <c r="D778" s="56"/>
      <c r="E778" s="56"/>
      <c r="F778" s="56"/>
      <c r="G778" s="56"/>
      <c r="H778" s="56"/>
      <c r="I778" s="56"/>
      <c r="J778" s="58"/>
      <c r="K778" s="60">
        <v>49096</v>
      </c>
      <c r="L778" s="61">
        <f t="shared" si="37"/>
        <v>102.63237627434916</v>
      </c>
      <c r="M778" s="61">
        <f t="shared" si="38"/>
        <v>182.25486851524425</v>
      </c>
      <c r="N778" s="61">
        <f t="shared" si="39"/>
        <v>142.44362239479671</v>
      </c>
      <c r="O778" s="61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  <c r="AH778" s="56"/>
      <c r="AI778" s="56"/>
      <c r="AJ778" s="56"/>
      <c r="AK778" s="56"/>
      <c r="AL778" s="56"/>
      <c r="AM778" s="56"/>
      <c r="AN778" s="56"/>
      <c r="AO778" s="56"/>
      <c r="AP778" s="56"/>
      <c r="AQ778" s="56"/>
      <c r="AR778" s="56"/>
      <c r="AS778" s="56"/>
      <c r="AT778" s="56"/>
      <c r="AU778" s="56"/>
      <c r="AV778" s="56"/>
      <c r="AW778" s="56"/>
      <c r="AX778" s="56"/>
      <c r="AY778" s="56"/>
      <c r="AZ778" s="56"/>
      <c r="BA778" s="56"/>
      <c r="BB778" s="56"/>
      <c r="BC778" s="56"/>
      <c r="BD778" s="56"/>
      <c r="BE778" s="56"/>
      <c r="BF778" s="56"/>
    </row>
    <row r="779" spans="1:58">
      <c r="A779" s="56"/>
      <c r="B779" s="56"/>
      <c r="C779" s="56"/>
      <c r="D779" s="56"/>
      <c r="E779" s="56"/>
      <c r="F779" s="56"/>
      <c r="G779" s="56"/>
      <c r="H779" s="56"/>
      <c r="I779" s="56"/>
      <c r="J779" s="58"/>
      <c r="K779" s="60">
        <v>49126</v>
      </c>
      <c r="L779" s="61">
        <f t="shared" si="37"/>
        <v>102.62895456778183</v>
      </c>
      <c r="M779" s="61">
        <f t="shared" si="38"/>
        <v>182.55140223623064</v>
      </c>
      <c r="N779" s="61">
        <f t="shared" si="39"/>
        <v>142.59017840200625</v>
      </c>
      <c r="O779" s="61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  <c r="AH779" s="56"/>
      <c r="AI779" s="56"/>
      <c r="AJ779" s="56"/>
      <c r="AK779" s="56"/>
      <c r="AL779" s="56"/>
      <c r="AM779" s="56"/>
      <c r="AN779" s="56"/>
      <c r="AO779" s="56"/>
      <c r="AP779" s="56"/>
      <c r="AQ779" s="56"/>
      <c r="AR779" s="56"/>
      <c r="AS779" s="56"/>
      <c r="AT779" s="56"/>
      <c r="AU779" s="56"/>
      <c r="AV779" s="56"/>
      <c r="AW779" s="56"/>
      <c r="AX779" s="56"/>
      <c r="AY779" s="56"/>
      <c r="AZ779" s="56"/>
      <c r="BA779" s="56"/>
      <c r="BB779" s="56"/>
      <c r="BC779" s="56"/>
      <c r="BD779" s="56"/>
      <c r="BE779" s="56"/>
      <c r="BF779" s="56"/>
    </row>
    <row r="780" spans="1:58">
      <c r="A780" s="56"/>
      <c r="B780" s="56"/>
      <c r="C780" s="56"/>
      <c r="D780" s="56"/>
      <c r="E780" s="56"/>
      <c r="F780" s="56"/>
      <c r="G780" s="56"/>
      <c r="H780" s="56"/>
      <c r="I780" s="56"/>
      <c r="J780" s="58"/>
      <c r="K780" s="60">
        <v>49157</v>
      </c>
      <c r="L780" s="61">
        <f t="shared" si="37"/>
        <v>102.6255329752923</v>
      </c>
      <c r="M780" s="61">
        <f t="shared" si="38"/>
        <v>182.84841842579743</v>
      </c>
      <c r="N780" s="61">
        <f t="shared" si="39"/>
        <v>142.73697570054486</v>
      </c>
      <c r="O780" s="61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6"/>
      <c r="AI780" s="56"/>
      <c r="AJ780" s="56"/>
      <c r="AK780" s="56"/>
      <c r="AL780" s="56"/>
      <c r="AM780" s="56"/>
      <c r="AN780" s="56"/>
      <c r="AO780" s="56"/>
      <c r="AP780" s="56"/>
      <c r="AQ780" s="56"/>
      <c r="AR780" s="56"/>
      <c r="AS780" s="56"/>
      <c r="AT780" s="56"/>
      <c r="AU780" s="56"/>
      <c r="AV780" s="56"/>
      <c r="AW780" s="56"/>
      <c r="AX780" s="56"/>
      <c r="AY780" s="56"/>
      <c r="AZ780" s="56"/>
      <c r="BA780" s="56"/>
      <c r="BB780" s="56"/>
      <c r="BC780" s="56"/>
      <c r="BD780" s="56"/>
      <c r="BE780" s="56"/>
      <c r="BF780" s="56"/>
    </row>
    <row r="781" spans="1:58">
      <c r="A781" s="56"/>
      <c r="B781" s="56"/>
      <c r="C781" s="56"/>
      <c r="D781" s="56"/>
      <c r="E781" s="56"/>
      <c r="F781" s="56"/>
      <c r="G781" s="56"/>
      <c r="H781" s="56"/>
      <c r="I781" s="56"/>
      <c r="J781" s="58"/>
      <c r="K781" s="60">
        <v>49188</v>
      </c>
      <c r="L781" s="61">
        <f t="shared" si="37"/>
        <v>102.62211149687677</v>
      </c>
      <c r="M781" s="61">
        <f t="shared" si="38"/>
        <v>183.14591786893436</v>
      </c>
      <c r="N781" s="61">
        <f t="shared" si="39"/>
        <v>142.88401468290556</v>
      </c>
      <c r="O781" s="61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6"/>
      <c r="AI781" s="56"/>
      <c r="AJ781" s="56"/>
      <c r="AK781" s="56"/>
      <c r="AL781" s="56"/>
      <c r="AM781" s="56"/>
      <c r="AN781" s="56"/>
      <c r="AO781" s="56"/>
      <c r="AP781" s="56"/>
      <c r="AQ781" s="56"/>
      <c r="AR781" s="56"/>
      <c r="AS781" s="56"/>
      <c r="AT781" s="56"/>
      <c r="AU781" s="56"/>
      <c r="AV781" s="56"/>
      <c r="AW781" s="56"/>
      <c r="AX781" s="56"/>
      <c r="AY781" s="56"/>
      <c r="AZ781" s="56"/>
      <c r="BA781" s="56"/>
      <c r="BB781" s="56"/>
      <c r="BC781" s="56"/>
      <c r="BD781" s="56"/>
      <c r="BE781" s="56"/>
      <c r="BF781" s="56"/>
    </row>
    <row r="782" spans="1:58">
      <c r="A782" s="56"/>
      <c r="B782" s="56"/>
      <c r="C782" s="56"/>
      <c r="D782" s="56"/>
      <c r="E782" s="56"/>
      <c r="F782" s="56"/>
      <c r="G782" s="56"/>
      <c r="H782" s="56"/>
      <c r="I782" s="56"/>
      <c r="J782" s="58"/>
      <c r="K782" s="60">
        <v>49218</v>
      </c>
      <c r="L782" s="61">
        <f t="shared" si="37"/>
        <v>102.61869013253144</v>
      </c>
      <c r="M782" s="61">
        <f t="shared" si="38"/>
        <v>183.44390135190838</v>
      </c>
      <c r="N782" s="61">
        <f t="shared" si="39"/>
        <v>143.03129574221992</v>
      </c>
      <c r="O782" s="61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6"/>
      <c r="AI782" s="56"/>
      <c r="AJ782" s="56"/>
      <c r="AK782" s="56"/>
      <c r="AL782" s="56"/>
      <c r="AM782" s="56"/>
      <c r="AN782" s="56"/>
      <c r="AO782" s="56"/>
      <c r="AP782" s="56"/>
      <c r="AQ782" s="56"/>
      <c r="AR782" s="56"/>
      <c r="AS782" s="56"/>
      <c r="AT782" s="56"/>
      <c r="AU782" s="56"/>
      <c r="AV782" s="56"/>
      <c r="AW782" s="56"/>
      <c r="AX782" s="56"/>
      <c r="AY782" s="56"/>
      <c r="AZ782" s="56"/>
      <c r="BA782" s="56"/>
      <c r="BB782" s="56"/>
      <c r="BC782" s="56"/>
      <c r="BD782" s="56"/>
      <c r="BE782" s="56"/>
      <c r="BF782" s="56"/>
    </row>
    <row r="783" spans="1:58">
      <c r="A783" s="56"/>
      <c r="B783" s="56"/>
      <c r="C783" s="56"/>
      <c r="D783" s="56"/>
      <c r="E783" s="56"/>
      <c r="F783" s="56"/>
      <c r="G783" s="56"/>
      <c r="H783" s="56"/>
      <c r="I783" s="56"/>
      <c r="J783" s="58"/>
      <c r="K783" s="60">
        <v>49249</v>
      </c>
      <c r="L783" s="61">
        <f t="shared" si="37"/>
        <v>102.61526888225251</v>
      </c>
      <c r="M783" s="61">
        <f t="shared" si="38"/>
        <v>183.74236966226573</v>
      </c>
      <c r="N783" s="61">
        <f t="shared" si="39"/>
        <v>143.17881927225912</v>
      </c>
      <c r="O783" s="61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  <c r="AH783" s="56"/>
      <c r="AI783" s="56"/>
      <c r="AJ783" s="56"/>
      <c r="AK783" s="56"/>
      <c r="AL783" s="56"/>
      <c r="AM783" s="56"/>
      <c r="AN783" s="56"/>
      <c r="AO783" s="56"/>
      <c r="AP783" s="56"/>
      <c r="AQ783" s="56"/>
      <c r="AR783" s="56"/>
      <c r="AS783" s="56"/>
      <c r="AT783" s="56"/>
      <c r="AU783" s="56"/>
      <c r="AV783" s="56"/>
      <c r="AW783" s="56"/>
      <c r="AX783" s="56"/>
      <c r="AY783" s="56"/>
      <c r="AZ783" s="56"/>
      <c r="BA783" s="56"/>
      <c r="BB783" s="56"/>
      <c r="BC783" s="56"/>
      <c r="BD783" s="56"/>
      <c r="BE783" s="56"/>
      <c r="BF783" s="56"/>
    </row>
    <row r="784" spans="1:58">
      <c r="A784" s="56"/>
      <c r="B784" s="56"/>
      <c r="C784" s="56"/>
      <c r="D784" s="56"/>
      <c r="E784" s="56"/>
      <c r="F784" s="56"/>
      <c r="G784" s="56"/>
      <c r="H784" s="56"/>
      <c r="I784" s="56"/>
      <c r="J784" s="58"/>
      <c r="K784" s="60">
        <v>49279</v>
      </c>
      <c r="L784" s="61">
        <f t="shared" si="37"/>
        <v>102.61184774603616</v>
      </c>
      <c r="M784" s="61">
        <f t="shared" si="38"/>
        <v>184.04132358883396</v>
      </c>
      <c r="N784" s="61">
        <f t="shared" si="39"/>
        <v>143.32658566743507</v>
      </c>
      <c r="O784" s="61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6"/>
      <c r="AI784" s="56"/>
      <c r="AJ784" s="56"/>
      <c r="AK784" s="56"/>
      <c r="AL784" s="56"/>
      <c r="AM784" s="56"/>
      <c r="AN784" s="56"/>
      <c r="AO784" s="56"/>
      <c r="AP784" s="56"/>
      <c r="AQ784" s="56"/>
      <c r="AR784" s="56"/>
      <c r="AS784" s="56"/>
      <c r="AT784" s="56"/>
      <c r="AU784" s="56"/>
      <c r="AV784" s="56"/>
      <c r="AW784" s="56"/>
      <c r="AX784" s="56"/>
      <c r="AY784" s="56"/>
      <c r="AZ784" s="56"/>
      <c r="BA784" s="56"/>
      <c r="BB784" s="56"/>
      <c r="BC784" s="56"/>
      <c r="BD784" s="56"/>
      <c r="BE784" s="56"/>
      <c r="BF784" s="56"/>
    </row>
    <row r="785" spans="1:58">
      <c r="A785" s="56"/>
      <c r="B785" s="56"/>
      <c r="C785" s="56"/>
      <c r="D785" s="56"/>
      <c r="E785" s="56"/>
      <c r="F785" s="56"/>
      <c r="G785" s="56"/>
      <c r="H785" s="56"/>
      <c r="I785" s="56"/>
      <c r="J785" s="58"/>
      <c r="K785" s="60">
        <v>49310</v>
      </c>
      <c r="L785" s="61">
        <f t="shared" si="37"/>
        <v>102.60842672387859</v>
      </c>
      <c r="M785" s="61">
        <f t="shared" si="38"/>
        <v>184.34076392172415</v>
      </c>
      <c r="N785" s="61">
        <f t="shared" si="39"/>
        <v>143.47459532280138</v>
      </c>
      <c r="O785" s="61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6"/>
      <c r="AI785" s="56"/>
      <c r="AJ785" s="56"/>
      <c r="AK785" s="56"/>
      <c r="AL785" s="56"/>
      <c r="AM785" s="56"/>
      <c r="AN785" s="56"/>
      <c r="AO785" s="56"/>
      <c r="AP785" s="56"/>
      <c r="AQ785" s="56"/>
      <c r="AR785" s="56"/>
      <c r="AS785" s="56"/>
      <c r="AT785" s="56"/>
      <c r="AU785" s="56"/>
      <c r="AV785" s="56"/>
      <c r="AW785" s="56"/>
      <c r="AX785" s="56"/>
      <c r="AY785" s="56"/>
      <c r="AZ785" s="56"/>
      <c r="BA785" s="56"/>
      <c r="BB785" s="56"/>
      <c r="BC785" s="56"/>
      <c r="BD785" s="56"/>
      <c r="BE785" s="56"/>
      <c r="BF785" s="56"/>
    </row>
    <row r="786" spans="1:58">
      <c r="A786" s="56"/>
      <c r="B786" s="56"/>
      <c r="C786" s="56"/>
      <c r="D786" s="56"/>
      <c r="E786" s="56"/>
      <c r="F786" s="56"/>
      <c r="G786" s="56"/>
      <c r="H786" s="56"/>
      <c r="I786" s="56"/>
      <c r="J786" s="58"/>
      <c r="K786" s="60">
        <v>49341</v>
      </c>
      <c r="L786" s="61">
        <f t="shared" si="37"/>
        <v>102.60500581577601</v>
      </c>
      <c r="M786" s="61">
        <f t="shared" si="38"/>
        <v>184.64069145233282</v>
      </c>
      <c r="N786" s="61">
        <f t="shared" si="39"/>
        <v>143.62284863405441</v>
      </c>
      <c r="O786" s="61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  <c r="AH786" s="56"/>
      <c r="AI786" s="56"/>
      <c r="AJ786" s="56"/>
      <c r="AK786" s="56"/>
      <c r="AL786" s="56"/>
      <c r="AM786" s="56"/>
      <c r="AN786" s="56"/>
      <c r="AO786" s="56"/>
      <c r="AP786" s="56"/>
      <c r="AQ786" s="56"/>
      <c r="AR786" s="56"/>
      <c r="AS786" s="56"/>
      <c r="AT786" s="56"/>
      <c r="AU786" s="56"/>
      <c r="AV786" s="56"/>
      <c r="AW786" s="56"/>
      <c r="AX786" s="56"/>
      <c r="AY786" s="56"/>
      <c r="AZ786" s="56"/>
      <c r="BA786" s="56"/>
      <c r="BB786" s="56"/>
      <c r="BC786" s="56"/>
      <c r="BD786" s="56"/>
      <c r="BE786" s="56"/>
      <c r="BF786" s="56"/>
    </row>
    <row r="787" spans="1:58">
      <c r="A787" s="56"/>
      <c r="B787" s="56"/>
      <c r="C787" s="56"/>
      <c r="D787" s="56"/>
      <c r="E787" s="56"/>
      <c r="F787" s="56"/>
      <c r="G787" s="56"/>
      <c r="H787" s="56"/>
      <c r="I787" s="56"/>
      <c r="J787" s="58"/>
      <c r="K787" s="60">
        <v>49369</v>
      </c>
      <c r="L787" s="61">
        <f t="shared" si="37"/>
        <v>102.60158502172462</v>
      </c>
      <c r="M787" s="61">
        <f t="shared" si="38"/>
        <v>184.94110697334418</v>
      </c>
      <c r="N787" s="61">
        <f t="shared" si="39"/>
        <v>143.77134599753441</v>
      </c>
      <c r="O787" s="61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6"/>
      <c r="AI787" s="56"/>
      <c r="AJ787" s="56"/>
      <c r="AK787" s="56"/>
      <c r="AL787" s="56"/>
      <c r="AM787" s="56"/>
      <c r="AN787" s="56"/>
      <c r="AO787" s="56"/>
      <c r="AP787" s="56"/>
      <c r="AQ787" s="56"/>
      <c r="AR787" s="56"/>
      <c r="AS787" s="56"/>
      <c r="AT787" s="56"/>
      <c r="AU787" s="56"/>
      <c r="AV787" s="56"/>
      <c r="AW787" s="56"/>
      <c r="AX787" s="56"/>
      <c r="AY787" s="56"/>
      <c r="AZ787" s="56"/>
      <c r="BA787" s="56"/>
      <c r="BB787" s="56"/>
      <c r="BC787" s="56"/>
      <c r="BD787" s="56"/>
      <c r="BE787" s="56"/>
      <c r="BF787" s="56"/>
    </row>
    <row r="788" spans="1:58">
      <c r="A788" s="56"/>
      <c r="B788" s="56"/>
      <c r="C788" s="56"/>
      <c r="D788" s="56"/>
      <c r="E788" s="56"/>
      <c r="F788" s="56"/>
      <c r="G788" s="56"/>
      <c r="H788" s="56"/>
      <c r="I788" s="56"/>
      <c r="J788" s="58"/>
      <c r="K788" s="60">
        <v>49400</v>
      </c>
      <c r="L788" s="61">
        <f t="shared" si="37"/>
        <v>102.59816434172059</v>
      </c>
      <c r="M788" s="61">
        <f t="shared" si="38"/>
        <v>185.24201127873212</v>
      </c>
      <c r="N788" s="61">
        <f t="shared" si="39"/>
        <v>143.92008781022636</v>
      </c>
      <c r="O788" s="61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  <c r="AH788" s="56"/>
      <c r="AI788" s="56"/>
      <c r="AJ788" s="56"/>
      <c r="AK788" s="56"/>
      <c r="AL788" s="56"/>
      <c r="AM788" s="56"/>
      <c r="AN788" s="56"/>
      <c r="AO788" s="56"/>
      <c r="AP788" s="56"/>
      <c r="AQ788" s="56"/>
      <c r="AR788" s="56"/>
      <c r="AS788" s="56"/>
      <c r="AT788" s="56"/>
      <c r="AU788" s="56"/>
      <c r="AV788" s="56"/>
      <c r="AW788" s="56"/>
      <c r="AX788" s="56"/>
      <c r="AY788" s="56"/>
      <c r="AZ788" s="56"/>
      <c r="BA788" s="56"/>
      <c r="BB788" s="56"/>
      <c r="BC788" s="56"/>
      <c r="BD788" s="56"/>
      <c r="BE788" s="56"/>
      <c r="BF788" s="56"/>
    </row>
    <row r="789" spans="1:58">
      <c r="A789" s="56"/>
      <c r="B789" s="56"/>
      <c r="C789" s="56"/>
      <c r="D789" s="56"/>
      <c r="E789" s="56"/>
      <c r="F789" s="56"/>
      <c r="G789" s="56"/>
      <c r="H789" s="56"/>
      <c r="I789" s="56"/>
      <c r="J789" s="58"/>
      <c r="K789" s="60">
        <v>49430</v>
      </c>
      <c r="L789" s="61">
        <f t="shared" si="37"/>
        <v>102.59474377576015</v>
      </c>
      <c r="M789" s="61">
        <f t="shared" si="38"/>
        <v>185.54340516376237</v>
      </c>
      <c r="N789" s="61">
        <f t="shared" si="39"/>
        <v>144.06907446976126</v>
      </c>
      <c r="O789" s="61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6"/>
      <c r="AI789" s="56"/>
      <c r="AJ789" s="56"/>
      <c r="AK789" s="56"/>
      <c r="AL789" s="56"/>
      <c r="AM789" s="56"/>
      <c r="AN789" s="56"/>
      <c r="AO789" s="56"/>
      <c r="AP789" s="56"/>
      <c r="AQ789" s="56"/>
      <c r="AR789" s="56"/>
      <c r="AS789" s="56"/>
      <c r="AT789" s="56"/>
      <c r="AU789" s="56"/>
      <c r="AV789" s="56"/>
      <c r="AW789" s="56"/>
      <c r="AX789" s="56"/>
      <c r="AY789" s="56"/>
      <c r="AZ789" s="56"/>
      <c r="BA789" s="56"/>
      <c r="BB789" s="56"/>
      <c r="BC789" s="56"/>
      <c r="BD789" s="56"/>
      <c r="BE789" s="56"/>
      <c r="BF789" s="56"/>
    </row>
    <row r="790" spans="1:58">
      <c r="A790" s="56"/>
      <c r="B790" s="56"/>
      <c r="C790" s="56"/>
      <c r="D790" s="56"/>
      <c r="E790" s="56"/>
      <c r="F790" s="56"/>
      <c r="G790" s="56"/>
      <c r="H790" s="56"/>
      <c r="I790" s="56"/>
      <c r="J790" s="58"/>
      <c r="K790" s="60">
        <v>49461</v>
      </c>
      <c r="L790" s="61">
        <f t="shared" si="37"/>
        <v>102.59132332383948</v>
      </c>
      <c r="M790" s="61">
        <f t="shared" si="38"/>
        <v>185.84528942499458</v>
      </c>
      <c r="N790" s="61">
        <f t="shared" si="39"/>
        <v>144.21830637441701</v>
      </c>
      <c r="O790" s="61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  <c r="AH790" s="56"/>
      <c r="AI790" s="56"/>
      <c r="AJ790" s="56"/>
      <c r="AK790" s="56"/>
      <c r="AL790" s="56"/>
      <c r="AM790" s="56"/>
      <c r="AN790" s="56"/>
      <c r="AO790" s="56"/>
      <c r="AP790" s="56"/>
      <c r="AQ790" s="56"/>
      <c r="AR790" s="56"/>
      <c r="AS790" s="56"/>
      <c r="AT790" s="56"/>
      <c r="AU790" s="56"/>
      <c r="AV790" s="56"/>
      <c r="AW790" s="56"/>
      <c r="AX790" s="56"/>
      <c r="AY790" s="56"/>
      <c r="AZ790" s="56"/>
      <c r="BA790" s="56"/>
      <c r="BB790" s="56"/>
      <c r="BC790" s="56"/>
      <c r="BD790" s="56"/>
      <c r="BE790" s="56"/>
      <c r="BF790" s="56"/>
    </row>
    <row r="791" spans="1:58">
      <c r="A791" s="56"/>
      <c r="B791" s="56"/>
      <c r="C791" s="56"/>
      <c r="D791" s="56"/>
      <c r="E791" s="56"/>
      <c r="F791" s="56"/>
      <c r="G791" s="56"/>
      <c r="H791" s="56"/>
      <c r="I791" s="56"/>
      <c r="J791" s="58"/>
      <c r="K791" s="60">
        <v>49491</v>
      </c>
      <c r="L791" s="61">
        <f t="shared" si="37"/>
        <v>102.58790298595477</v>
      </c>
      <c r="M791" s="61">
        <f t="shared" si="38"/>
        <v>186.14766486028441</v>
      </c>
      <c r="N791" s="61">
        <f t="shared" si="39"/>
        <v>144.36778392311959</v>
      </c>
      <c r="O791" s="61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6"/>
      <c r="AI791" s="56"/>
      <c r="AJ791" s="56"/>
      <c r="AK791" s="56"/>
      <c r="AL791" s="56"/>
      <c r="AM791" s="56"/>
      <c r="AN791" s="56"/>
      <c r="AO791" s="56"/>
      <c r="AP791" s="56"/>
      <c r="AQ791" s="56"/>
      <c r="AR791" s="56"/>
      <c r="AS791" s="56"/>
      <c r="AT791" s="56"/>
      <c r="AU791" s="56"/>
      <c r="AV791" s="56"/>
      <c r="AW791" s="56"/>
      <c r="AX791" s="56"/>
      <c r="AY791" s="56"/>
      <c r="AZ791" s="56"/>
      <c r="BA791" s="56"/>
      <c r="BB791" s="56"/>
      <c r="BC791" s="56"/>
      <c r="BD791" s="56"/>
      <c r="BE791" s="56"/>
      <c r="BF791" s="56"/>
    </row>
    <row r="792" spans="1:58">
      <c r="A792" s="56"/>
      <c r="B792" s="56"/>
      <c r="C792" s="56"/>
      <c r="D792" s="56"/>
      <c r="E792" s="56"/>
      <c r="F792" s="56"/>
      <c r="G792" s="56"/>
      <c r="H792" s="56"/>
      <c r="I792" s="56"/>
      <c r="J792" s="58"/>
      <c r="K792" s="60">
        <v>49522</v>
      </c>
      <c r="L792" s="61">
        <f t="shared" si="37"/>
        <v>102.58448276210224</v>
      </c>
      <c r="M792" s="61">
        <f t="shared" si="38"/>
        <v>186.45053226878568</v>
      </c>
      <c r="N792" s="61">
        <f t="shared" si="39"/>
        <v>144.51750751544395</v>
      </c>
      <c r="O792" s="61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6"/>
      <c r="AI792" s="56"/>
      <c r="AJ792" s="56"/>
      <c r="AK792" s="56"/>
      <c r="AL792" s="56"/>
      <c r="AM792" s="56"/>
      <c r="AN792" s="56"/>
      <c r="AO792" s="56"/>
      <c r="AP792" s="56"/>
      <c r="AQ792" s="56"/>
      <c r="AR792" s="56"/>
      <c r="AS792" s="56"/>
      <c r="AT792" s="56"/>
      <c r="AU792" s="56"/>
      <c r="AV792" s="56"/>
      <c r="AW792" s="56"/>
      <c r="AX792" s="56"/>
      <c r="AY792" s="56"/>
      <c r="AZ792" s="56"/>
      <c r="BA792" s="56"/>
      <c r="BB792" s="56"/>
      <c r="BC792" s="56"/>
      <c r="BD792" s="56"/>
      <c r="BE792" s="56"/>
      <c r="BF792" s="56"/>
    </row>
    <row r="793" spans="1:58">
      <c r="A793" s="56"/>
      <c r="B793" s="56"/>
      <c r="C793" s="56"/>
      <c r="D793" s="56"/>
      <c r="E793" s="56"/>
      <c r="F793" s="56"/>
      <c r="G793" s="56"/>
      <c r="H793" s="56"/>
      <c r="I793" s="56"/>
      <c r="J793" s="58"/>
      <c r="K793" s="60">
        <v>49553</v>
      </c>
      <c r="L793" s="61">
        <f t="shared" si="37"/>
        <v>102.58106265227808</v>
      </c>
      <c r="M793" s="61">
        <f t="shared" si="38"/>
        <v>186.75389245095241</v>
      </c>
      <c r="N793" s="61">
        <f t="shared" si="39"/>
        <v>144.66747755161524</v>
      </c>
      <c r="O793" s="61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6"/>
      <c r="AI793" s="56"/>
      <c r="AJ793" s="56"/>
      <c r="AK793" s="56"/>
      <c r="AL793" s="56"/>
      <c r="AM793" s="56"/>
      <c r="AN793" s="56"/>
      <c r="AO793" s="56"/>
      <c r="AP793" s="56"/>
      <c r="AQ793" s="56"/>
      <c r="AR793" s="56"/>
      <c r="AS793" s="56"/>
      <c r="AT793" s="56"/>
      <c r="AU793" s="56"/>
      <c r="AV793" s="56"/>
      <c r="AW793" s="56"/>
      <c r="AX793" s="56"/>
      <c r="AY793" s="56"/>
      <c r="AZ793" s="56"/>
      <c r="BA793" s="56"/>
      <c r="BB793" s="56"/>
      <c r="BC793" s="56"/>
      <c r="BD793" s="56"/>
      <c r="BE793" s="56"/>
      <c r="BF793" s="56"/>
    </row>
    <row r="794" spans="1:58">
      <c r="A794" s="56"/>
      <c r="B794" s="56"/>
      <c r="C794" s="56"/>
      <c r="D794" s="56"/>
      <c r="E794" s="56"/>
      <c r="F794" s="56"/>
      <c r="G794" s="56"/>
      <c r="H794" s="56"/>
      <c r="I794" s="56"/>
      <c r="J794" s="58"/>
      <c r="K794" s="60">
        <v>49583</v>
      </c>
      <c r="L794" s="61">
        <f t="shared" si="37"/>
        <v>102.57764265647849</v>
      </c>
      <c r="M794" s="61">
        <f t="shared" si="38"/>
        <v>187.057746208541</v>
      </c>
      <c r="N794" s="61">
        <f t="shared" si="39"/>
        <v>144.81769443250974</v>
      </c>
      <c r="O794" s="61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  <c r="AH794" s="56"/>
      <c r="AI794" s="56"/>
      <c r="AJ794" s="56"/>
      <c r="AK794" s="56"/>
      <c r="AL794" s="56"/>
      <c r="AM794" s="56"/>
      <c r="AN794" s="56"/>
      <c r="AO794" s="56"/>
      <c r="AP794" s="56"/>
      <c r="AQ794" s="56"/>
      <c r="AR794" s="56"/>
      <c r="AS794" s="56"/>
      <c r="AT794" s="56"/>
      <c r="AU794" s="56"/>
      <c r="AV794" s="56"/>
      <c r="AW794" s="56"/>
      <c r="AX794" s="56"/>
      <c r="AY794" s="56"/>
      <c r="AZ794" s="56"/>
      <c r="BA794" s="56"/>
      <c r="BB794" s="56"/>
      <c r="BC794" s="56"/>
      <c r="BD794" s="56"/>
      <c r="BE794" s="56"/>
      <c r="BF794" s="56"/>
    </row>
    <row r="795" spans="1:58">
      <c r="A795" s="56"/>
      <c r="B795" s="56"/>
      <c r="C795" s="56"/>
      <c r="D795" s="56"/>
      <c r="E795" s="56"/>
      <c r="F795" s="56"/>
      <c r="G795" s="56"/>
      <c r="H795" s="56"/>
      <c r="I795" s="56"/>
      <c r="J795" s="58"/>
      <c r="K795" s="60">
        <v>49614</v>
      </c>
      <c r="L795" s="61">
        <f t="shared" si="37"/>
        <v>102.57422277469966</v>
      </c>
      <c r="M795" s="61">
        <f t="shared" si="38"/>
        <v>187.36209434461239</v>
      </c>
      <c r="N795" s="61">
        <f t="shared" si="39"/>
        <v>144.96815855965602</v>
      </c>
      <c r="O795" s="61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  <c r="AH795" s="56"/>
      <c r="AI795" s="56"/>
      <c r="AJ795" s="56"/>
      <c r="AK795" s="56"/>
      <c r="AL795" s="56"/>
      <c r="AM795" s="56"/>
      <c r="AN795" s="56"/>
      <c r="AO795" s="56"/>
      <c r="AP795" s="56"/>
      <c r="AQ795" s="56"/>
      <c r="AR795" s="56"/>
      <c r="AS795" s="56"/>
      <c r="AT795" s="56"/>
      <c r="AU795" s="56"/>
      <c r="AV795" s="56"/>
      <c r="AW795" s="56"/>
      <c r="AX795" s="56"/>
      <c r="AY795" s="56"/>
      <c r="AZ795" s="56"/>
      <c r="BA795" s="56"/>
      <c r="BB795" s="56"/>
      <c r="BC795" s="56"/>
      <c r="BD795" s="56"/>
      <c r="BE795" s="56"/>
      <c r="BF795" s="56"/>
    </row>
    <row r="796" spans="1:58">
      <c r="A796" s="56"/>
      <c r="B796" s="56"/>
      <c r="C796" s="56"/>
      <c r="D796" s="56"/>
      <c r="E796" s="56"/>
      <c r="F796" s="56"/>
      <c r="G796" s="56"/>
      <c r="H796" s="56"/>
      <c r="I796" s="56"/>
      <c r="J796" s="58"/>
      <c r="K796" s="60">
        <v>49644</v>
      </c>
      <c r="L796" s="61">
        <f t="shared" si="37"/>
        <v>102.57080300693779</v>
      </c>
      <c r="M796" s="61">
        <f t="shared" si="38"/>
        <v>187.66693766353401</v>
      </c>
      <c r="N796" s="61">
        <f t="shared" si="39"/>
        <v>145.1188703352359</v>
      </c>
      <c r="O796" s="61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  <c r="AH796" s="56"/>
      <c r="AI796" s="56"/>
      <c r="AJ796" s="56"/>
      <c r="AK796" s="56"/>
      <c r="AL796" s="56"/>
      <c r="AM796" s="56"/>
      <c r="AN796" s="56"/>
      <c r="AO796" s="56"/>
      <c r="AP796" s="56"/>
      <c r="AQ796" s="56"/>
      <c r="AR796" s="56"/>
      <c r="AS796" s="56"/>
      <c r="AT796" s="56"/>
      <c r="AU796" s="56"/>
      <c r="AV796" s="56"/>
      <c r="AW796" s="56"/>
      <c r="AX796" s="56"/>
      <c r="AY796" s="56"/>
      <c r="AZ796" s="56"/>
      <c r="BA796" s="56"/>
      <c r="BB796" s="56"/>
      <c r="BC796" s="56"/>
      <c r="BD796" s="56"/>
      <c r="BE796" s="56"/>
      <c r="BF796" s="56"/>
    </row>
    <row r="797" spans="1:58">
      <c r="A797" s="56"/>
      <c r="B797" s="56"/>
      <c r="C797" s="56"/>
      <c r="D797" s="56"/>
      <c r="E797" s="56"/>
      <c r="F797" s="56"/>
      <c r="G797" s="56"/>
      <c r="H797" s="56"/>
      <c r="I797" s="56"/>
      <c r="J797" s="58"/>
      <c r="K797" s="60">
        <v>49675</v>
      </c>
      <c r="L797" s="61">
        <f t="shared" si="37"/>
        <v>102.56738335318909</v>
      </c>
      <c r="M797" s="61">
        <f t="shared" si="38"/>
        <v>187.97227697098214</v>
      </c>
      <c r="N797" s="61">
        <f t="shared" si="39"/>
        <v>145.26983016208561</v>
      </c>
      <c r="O797" s="61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6"/>
      <c r="AI797" s="56"/>
      <c r="AJ797" s="56"/>
      <c r="AK797" s="56"/>
      <c r="AL797" s="56"/>
      <c r="AM797" s="56"/>
      <c r="AN797" s="56"/>
      <c r="AO797" s="56"/>
      <c r="AP797" s="56"/>
      <c r="AQ797" s="56"/>
      <c r="AR797" s="56"/>
      <c r="AS797" s="56"/>
      <c r="AT797" s="56"/>
      <c r="AU797" s="56"/>
      <c r="AV797" s="56"/>
      <c r="AW797" s="56"/>
      <c r="AX797" s="56"/>
      <c r="AY797" s="56"/>
      <c r="AZ797" s="56"/>
      <c r="BA797" s="56"/>
      <c r="BB797" s="56"/>
      <c r="BC797" s="56"/>
      <c r="BD797" s="56"/>
      <c r="BE797" s="56"/>
      <c r="BF797" s="56"/>
    </row>
    <row r="798" spans="1:58">
      <c r="A798" s="56"/>
      <c r="B798" s="56"/>
      <c r="C798" s="56"/>
      <c r="D798" s="56"/>
      <c r="E798" s="56"/>
      <c r="F798" s="56"/>
      <c r="G798" s="56"/>
      <c r="H798" s="56"/>
      <c r="I798" s="56"/>
      <c r="J798" s="58"/>
      <c r="K798" s="60">
        <v>49706</v>
      </c>
      <c r="L798" s="61">
        <f t="shared" si="37"/>
        <v>102.56396381344975</v>
      </c>
      <c r="M798" s="61">
        <f t="shared" si="38"/>
        <v>188.27811307394379</v>
      </c>
      <c r="N798" s="61">
        <f t="shared" si="39"/>
        <v>145.42103844369677</v>
      </c>
      <c r="O798" s="61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  <c r="AH798" s="56"/>
      <c r="AI798" s="56"/>
      <c r="AJ798" s="56"/>
      <c r="AK798" s="56"/>
      <c r="AL798" s="56"/>
      <c r="AM798" s="56"/>
      <c r="AN798" s="56"/>
      <c r="AO798" s="56"/>
      <c r="AP798" s="56"/>
      <c r="AQ798" s="56"/>
      <c r="AR798" s="56"/>
      <c r="AS798" s="56"/>
      <c r="AT798" s="56"/>
      <c r="AU798" s="56"/>
      <c r="AV798" s="56"/>
      <c r="AW798" s="56"/>
      <c r="AX798" s="56"/>
      <c r="AY798" s="56"/>
      <c r="AZ798" s="56"/>
      <c r="BA798" s="56"/>
      <c r="BB798" s="56"/>
      <c r="BC798" s="56"/>
      <c r="BD798" s="56"/>
      <c r="BE798" s="56"/>
      <c r="BF798" s="56"/>
    </row>
    <row r="799" spans="1:58">
      <c r="A799" s="56"/>
      <c r="B799" s="56"/>
      <c r="C799" s="56"/>
      <c r="D799" s="56"/>
      <c r="E799" s="56"/>
      <c r="F799" s="56"/>
      <c r="G799" s="56"/>
      <c r="H799" s="56"/>
      <c r="I799" s="56"/>
      <c r="J799" s="58"/>
      <c r="K799" s="60">
        <v>49735</v>
      </c>
      <c r="L799" s="61">
        <f t="shared" si="37"/>
        <v>102.56054438771596</v>
      </c>
      <c r="M799" s="61">
        <f t="shared" si="38"/>
        <v>188.58444678071905</v>
      </c>
      <c r="N799" s="61">
        <f t="shared" si="39"/>
        <v>145.57249558421751</v>
      </c>
      <c r="O799" s="61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  <c r="AH799" s="56"/>
      <c r="AI799" s="56"/>
      <c r="AJ799" s="56"/>
      <c r="AK799" s="56"/>
      <c r="AL799" s="56"/>
      <c r="AM799" s="56"/>
      <c r="AN799" s="56"/>
      <c r="AO799" s="56"/>
      <c r="AP799" s="56"/>
      <c r="AQ799" s="56"/>
      <c r="AR799" s="56"/>
      <c r="AS799" s="56"/>
      <c r="AT799" s="56"/>
      <c r="AU799" s="56"/>
      <c r="AV799" s="56"/>
      <c r="AW799" s="56"/>
      <c r="AX799" s="56"/>
      <c r="AY799" s="56"/>
      <c r="AZ799" s="56"/>
      <c r="BA799" s="56"/>
      <c r="BB799" s="56"/>
      <c r="BC799" s="56"/>
      <c r="BD799" s="56"/>
      <c r="BE799" s="56"/>
      <c r="BF799" s="56"/>
    </row>
    <row r="800" spans="1:58">
      <c r="A800" s="56"/>
      <c r="B800" s="56"/>
      <c r="C800" s="56"/>
      <c r="D800" s="56"/>
      <c r="E800" s="56"/>
      <c r="F800" s="56"/>
      <c r="G800" s="56"/>
      <c r="H800" s="56"/>
      <c r="I800" s="56"/>
      <c r="J800" s="58"/>
      <c r="K800" s="60">
        <v>49766</v>
      </c>
      <c r="L800" s="61">
        <f t="shared" si="37"/>
        <v>102.55712507598395</v>
      </c>
      <c r="M800" s="61">
        <f t="shared" si="38"/>
        <v>188.89127890092314</v>
      </c>
      <c r="N800" s="61">
        <f t="shared" si="39"/>
        <v>145.72420198845356</v>
      </c>
      <c r="O800" s="61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  <c r="AH800" s="56"/>
      <c r="AI800" s="56"/>
      <c r="AJ800" s="56"/>
      <c r="AK800" s="56"/>
      <c r="AL800" s="56"/>
      <c r="AM800" s="56"/>
      <c r="AN800" s="56"/>
      <c r="AO800" s="56"/>
      <c r="AP800" s="56"/>
      <c r="AQ800" s="56"/>
      <c r="AR800" s="56"/>
      <c r="AS800" s="56"/>
      <c r="AT800" s="56"/>
      <c r="AU800" s="56"/>
      <c r="AV800" s="56"/>
      <c r="AW800" s="56"/>
      <c r="AX800" s="56"/>
      <c r="AY800" s="56"/>
      <c r="AZ800" s="56"/>
      <c r="BA800" s="56"/>
      <c r="BB800" s="56"/>
      <c r="BC800" s="56"/>
      <c r="BD800" s="56"/>
      <c r="BE800" s="56"/>
      <c r="BF800" s="56"/>
    </row>
    <row r="801" spans="1:58">
      <c r="A801" s="56"/>
      <c r="B801" s="56"/>
      <c r="C801" s="56"/>
      <c r="D801" s="56"/>
      <c r="E801" s="56"/>
      <c r="F801" s="56"/>
      <c r="G801" s="56"/>
      <c r="H801" s="56"/>
      <c r="I801" s="56"/>
      <c r="J801" s="58"/>
      <c r="K801" s="60">
        <v>49796</v>
      </c>
      <c r="L801" s="61">
        <f t="shared" si="37"/>
        <v>102.55370587824989</v>
      </c>
      <c r="M801" s="61">
        <f t="shared" si="38"/>
        <v>189.19861024548848</v>
      </c>
      <c r="N801" s="61">
        <f t="shared" si="39"/>
        <v>145.87615806186918</v>
      </c>
      <c r="O801" s="61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  <c r="AH801" s="56"/>
      <c r="AI801" s="56"/>
      <c r="AJ801" s="56"/>
      <c r="AK801" s="56"/>
      <c r="AL801" s="56"/>
      <c r="AM801" s="56"/>
      <c r="AN801" s="56"/>
      <c r="AO801" s="56"/>
      <c r="AP801" s="56"/>
      <c r="AQ801" s="56"/>
      <c r="AR801" s="56"/>
      <c r="AS801" s="56"/>
      <c r="AT801" s="56"/>
      <c r="AU801" s="56"/>
      <c r="AV801" s="56"/>
      <c r="AW801" s="56"/>
      <c r="AX801" s="56"/>
      <c r="AY801" s="56"/>
      <c r="AZ801" s="56"/>
      <c r="BA801" s="56"/>
      <c r="BB801" s="56"/>
      <c r="BC801" s="56"/>
      <c r="BD801" s="56"/>
      <c r="BE801" s="56"/>
      <c r="BF801" s="56"/>
    </row>
    <row r="802" spans="1:58">
      <c r="A802" s="56"/>
      <c r="B802" s="56"/>
      <c r="C802" s="56"/>
      <c r="D802" s="56"/>
      <c r="E802" s="56"/>
      <c r="F802" s="56"/>
      <c r="G802" s="56"/>
      <c r="H802" s="56"/>
      <c r="I802" s="56"/>
      <c r="J802" s="58"/>
      <c r="K802" s="60">
        <v>49827</v>
      </c>
      <c r="L802" s="61">
        <f t="shared" si="37"/>
        <v>102.55028679450999</v>
      </c>
      <c r="M802" s="61">
        <f t="shared" si="38"/>
        <v>189.50644162666697</v>
      </c>
      <c r="N802" s="61">
        <f t="shared" si="39"/>
        <v>146.02836421058848</v>
      </c>
      <c r="O802" s="61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  <c r="AH802" s="56"/>
      <c r="AI802" s="56"/>
      <c r="AJ802" s="56"/>
      <c r="AK802" s="56"/>
      <c r="AL802" s="56"/>
      <c r="AM802" s="56"/>
      <c r="AN802" s="56"/>
      <c r="AO802" s="56"/>
      <c r="AP802" s="56"/>
      <c r="AQ802" s="56"/>
      <c r="AR802" s="56"/>
      <c r="AS802" s="56"/>
      <c r="AT802" s="56"/>
      <c r="AU802" s="56"/>
      <c r="AV802" s="56"/>
      <c r="AW802" s="56"/>
      <c r="AX802" s="56"/>
      <c r="AY802" s="56"/>
      <c r="AZ802" s="56"/>
      <c r="BA802" s="56"/>
      <c r="BB802" s="56"/>
      <c r="BC802" s="56"/>
      <c r="BD802" s="56"/>
      <c r="BE802" s="56"/>
      <c r="BF802" s="56"/>
    </row>
    <row r="803" spans="1:58">
      <c r="A803" s="56"/>
      <c r="B803" s="56"/>
      <c r="C803" s="56"/>
      <c r="D803" s="56"/>
      <c r="E803" s="56"/>
      <c r="F803" s="56"/>
      <c r="G803" s="56"/>
      <c r="H803" s="56"/>
      <c r="I803" s="56"/>
      <c r="J803" s="58"/>
      <c r="K803" s="60">
        <v>49857</v>
      </c>
      <c r="L803" s="61">
        <f t="shared" si="37"/>
        <v>102.54686782476044</v>
      </c>
      <c r="M803" s="61">
        <f t="shared" si="38"/>
        <v>189.81477385803203</v>
      </c>
      <c r="N803" s="61">
        <f t="shared" si="39"/>
        <v>146.18082084139624</v>
      </c>
      <c r="O803" s="61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  <c r="AH803" s="56"/>
      <c r="AI803" s="56"/>
      <c r="AJ803" s="56"/>
      <c r="AK803" s="56"/>
      <c r="AL803" s="56"/>
      <c r="AM803" s="56"/>
      <c r="AN803" s="56"/>
      <c r="AO803" s="56"/>
      <c r="AP803" s="56"/>
      <c r="AQ803" s="56"/>
      <c r="AR803" s="56"/>
      <c r="AS803" s="56"/>
      <c r="AT803" s="56"/>
      <c r="AU803" s="56"/>
      <c r="AV803" s="56"/>
      <c r="AW803" s="56"/>
      <c r="AX803" s="56"/>
      <c r="AY803" s="56"/>
      <c r="AZ803" s="56"/>
      <c r="BA803" s="56"/>
      <c r="BB803" s="56"/>
      <c r="BC803" s="56"/>
      <c r="BD803" s="56"/>
      <c r="BE803" s="56"/>
      <c r="BF803" s="56"/>
    </row>
    <row r="804" spans="1:58">
      <c r="A804" s="56"/>
      <c r="B804" s="56"/>
      <c r="C804" s="56"/>
      <c r="D804" s="56"/>
      <c r="E804" s="56"/>
      <c r="F804" s="56"/>
      <c r="G804" s="56"/>
      <c r="H804" s="56"/>
      <c r="I804" s="56"/>
      <c r="J804" s="58"/>
      <c r="K804" s="60">
        <v>49888</v>
      </c>
      <c r="L804" s="61">
        <f t="shared" si="37"/>
        <v>102.54344896899745</v>
      </c>
      <c r="M804" s="61">
        <f t="shared" si="38"/>
        <v>190.12360775448076</v>
      </c>
      <c r="N804" s="61">
        <f t="shared" si="39"/>
        <v>146.3335283617391</v>
      </c>
      <c r="O804" s="61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  <c r="AH804" s="56"/>
      <c r="AI804" s="56"/>
      <c r="AJ804" s="56"/>
      <c r="AK804" s="56"/>
      <c r="AL804" s="56"/>
      <c r="AM804" s="56"/>
      <c r="AN804" s="56"/>
      <c r="AO804" s="56"/>
      <c r="AP804" s="56"/>
      <c r="AQ804" s="56"/>
      <c r="AR804" s="56"/>
      <c r="AS804" s="56"/>
      <c r="AT804" s="56"/>
      <c r="AU804" s="56"/>
      <c r="AV804" s="56"/>
      <c r="AW804" s="56"/>
      <c r="AX804" s="56"/>
      <c r="AY804" s="56"/>
      <c r="AZ804" s="56"/>
      <c r="BA804" s="56"/>
      <c r="BB804" s="56"/>
      <c r="BC804" s="56"/>
      <c r="BD804" s="56"/>
      <c r="BE804" s="56"/>
      <c r="BF804" s="56"/>
    </row>
    <row r="805" spans="1:58">
      <c r="A805" s="56"/>
      <c r="B805" s="56"/>
      <c r="C805" s="56"/>
      <c r="D805" s="56"/>
      <c r="E805" s="56"/>
      <c r="F805" s="56"/>
      <c r="G805" s="56"/>
      <c r="H805" s="56"/>
      <c r="I805" s="56"/>
      <c r="J805" s="58"/>
      <c r="K805" s="60">
        <v>49919</v>
      </c>
      <c r="L805" s="61">
        <f t="shared" si="37"/>
        <v>102.54003022721722</v>
      </c>
      <c r="M805" s="61">
        <f t="shared" si="38"/>
        <v>190.43294413223617</v>
      </c>
      <c r="N805" s="61">
        <f t="shared" si="39"/>
        <v>146.48648717972668</v>
      </c>
      <c r="O805" s="61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  <c r="AH805" s="56"/>
      <c r="AI805" s="56"/>
      <c r="AJ805" s="56"/>
      <c r="AK805" s="56"/>
      <c r="AL805" s="56"/>
      <c r="AM805" s="56"/>
      <c r="AN805" s="56"/>
      <c r="AO805" s="56"/>
      <c r="AP805" s="56"/>
      <c r="AQ805" s="56"/>
      <c r="AR805" s="56"/>
      <c r="AS805" s="56"/>
      <c r="AT805" s="56"/>
      <c r="AU805" s="56"/>
      <c r="AV805" s="56"/>
      <c r="AW805" s="56"/>
      <c r="AX805" s="56"/>
      <c r="AY805" s="56"/>
      <c r="AZ805" s="56"/>
      <c r="BA805" s="56"/>
      <c r="BB805" s="56"/>
      <c r="BC805" s="56"/>
      <c r="BD805" s="56"/>
      <c r="BE805" s="56"/>
      <c r="BF805" s="56"/>
    </row>
    <row r="806" spans="1:58">
      <c r="A806" s="56"/>
      <c r="B806" s="56"/>
      <c r="C806" s="56"/>
      <c r="D806" s="56"/>
      <c r="E806" s="56"/>
      <c r="F806" s="56"/>
      <c r="G806" s="56"/>
      <c r="H806" s="56"/>
      <c r="I806" s="56"/>
      <c r="J806" s="58"/>
      <c r="K806" s="60">
        <v>49949</v>
      </c>
      <c r="L806" s="61">
        <f t="shared" si="37"/>
        <v>102.53661159941593</v>
      </c>
      <c r="M806" s="61">
        <f t="shared" si="38"/>
        <v>190.74278380884928</v>
      </c>
      <c r="N806" s="61">
        <f t="shared" si="39"/>
        <v>146.6396977041326</v>
      </c>
      <c r="O806" s="61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  <c r="AG806" s="56"/>
      <c r="AH806" s="56"/>
      <c r="AI806" s="56"/>
      <c r="AJ806" s="56"/>
      <c r="AK806" s="56"/>
      <c r="AL806" s="56"/>
      <c r="AM806" s="56"/>
      <c r="AN806" s="56"/>
      <c r="AO806" s="56"/>
      <c r="AP806" s="56"/>
      <c r="AQ806" s="56"/>
      <c r="AR806" s="56"/>
      <c r="AS806" s="56"/>
      <c r="AT806" s="56"/>
      <c r="AU806" s="56"/>
      <c r="AV806" s="56"/>
      <c r="AW806" s="56"/>
      <c r="AX806" s="56"/>
      <c r="AY806" s="56"/>
      <c r="AZ806" s="56"/>
      <c r="BA806" s="56"/>
      <c r="BB806" s="56"/>
      <c r="BC806" s="56"/>
      <c r="BD806" s="56"/>
      <c r="BE806" s="56"/>
      <c r="BF806" s="56"/>
    </row>
    <row r="807" spans="1:58">
      <c r="A807" s="56"/>
      <c r="B807" s="56"/>
      <c r="C807" s="56"/>
      <c r="D807" s="56"/>
      <c r="E807" s="56"/>
      <c r="F807" s="56"/>
      <c r="G807" s="56"/>
      <c r="H807" s="56"/>
      <c r="I807" s="56"/>
      <c r="J807" s="58"/>
      <c r="K807" s="60">
        <v>49980</v>
      </c>
      <c r="L807" s="61">
        <f t="shared" si="37"/>
        <v>102.53319308558982</v>
      </c>
      <c r="M807" s="61">
        <f t="shared" si="38"/>
        <v>191.05312760320126</v>
      </c>
      <c r="N807" s="61">
        <f t="shared" si="39"/>
        <v>146.79316034439555</v>
      </c>
      <c r="O807" s="61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  <c r="AH807" s="56"/>
      <c r="AI807" s="56"/>
      <c r="AJ807" s="56"/>
      <c r="AK807" s="56"/>
      <c r="AL807" s="56"/>
      <c r="AM807" s="56"/>
      <c r="AN807" s="56"/>
      <c r="AO807" s="56"/>
      <c r="AP807" s="56"/>
      <c r="AQ807" s="56"/>
      <c r="AR807" s="56"/>
      <c r="AS807" s="56"/>
      <c r="AT807" s="56"/>
      <c r="AU807" s="56"/>
      <c r="AV807" s="56"/>
      <c r="AW807" s="56"/>
      <c r="AX807" s="56"/>
      <c r="AY807" s="56"/>
      <c r="AZ807" s="56"/>
      <c r="BA807" s="56"/>
      <c r="BB807" s="56"/>
      <c r="BC807" s="56"/>
      <c r="BD807" s="56"/>
      <c r="BE807" s="56"/>
      <c r="BF807" s="56"/>
    </row>
    <row r="808" spans="1:58">
      <c r="A808" s="56"/>
      <c r="B808" s="56"/>
      <c r="C808" s="56"/>
      <c r="D808" s="56"/>
      <c r="E808" s="56"/>
      <c r="F808" s="56"/>
      <c r="G808" s="56"/>
      <c r="H808" s="56"/>
      <c r="I808" s="56"/>
      <c r="J808" s="58"/>
      <c r="K808" s="60">
        <v>50010</v>
      </c>
      <c r="L808" s="61">
        <f t="shared" si="37"/>
        <v>102.52977468573505</v>
      </c>
      <c r="M808" s="61">
        <f t="shared" si="38"/>
        <v>191.36397633550564</v>
      </c>
      <c r="N808" s="61">
        <f t="shared" si="39"/>
        <v>146.94687551062034</v>
      </c>
      <c r="O808" s="61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  <c r="AH808" s="56"/>
      <c r="AI808" s="56"/>
      <c r="AJ808" s="56"/>
      <c r="AK808" s="56"/>
      <c r="AL808" s="56"/>
      <c r="AM808" s="56"/>
      <c r="AN808" s="56"/>
      <c r="AO808" s="56"/>
      <c r="AP808" s="56"/>
      <c r="AQ808" s="56"/>
      <c r="AR808" s="56"/>
      <c r="AS808" s="56"/>
      <c r="AT808" s="56"/>
      <c r="AU808" s="56"/>
      <c r="AV808" s="56"/>
      <c r="AW808" s="56"/>
      <c r="AX808" s="56"/>
      <c r="AY808" s="56"/>
      <c r="AZ808" s="56"/>
      <c r="BA808" s="56"/>
      <c r="BB808" s="56"/>
      <c r="BC808" s="56"/>
      <c r="BD808" s="56"/>
      <c r="BE808" s="56"/>
      <c r="BF808" s="56"/>
    </row>
    <row r="809" spans="1:58">
      <c r="A809" s="56"/>
      <c r="B809" s="56"/>
      <c r="C809" s="56"/>
      <c r="D809" s="56"/>
      <c r="E809" s="56"/>
      <c r="F809" s="56"/>
      <c r="G809" s="56"/>
      <c r="H809" s="56"/>
      <c r="I809" s="56"/>
      <c r="J809" s="58"/>
      <c r="K809" s="60">
        <v>50041</v>
      </c>
      <c r="L809" s="61">
        <f t="shared" si="37"/>
        <v>102.52635639984784</v>
      </c>
      <c r="M809" s="61">
        <f t="shared" si="38"/>
        <v>191.67533082731049</v>
      </c>
      <c r="N809" s="61">
        <f t="shared" si="39"/>
        <v>147.10084361357917</v>
      </c>
      <c r="O809" s="61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  <c r="AH809" s="56"/>
      <c r="AI809" s="56"/>
      <c r="AJ809" s="56"/>
      <c r="AK809" s="56"/>
      <c r="AL809" s="56"/>
      <c r="AM809" s="56"/>
      <c r="AN809" s="56"/>
      <c r="AO809" s="56"/>
      <c r="AP809" s="56"/>
      <c r="AQ809" s="56"/>
      <c r="AR809" s="56"/>
      <c r="AS809" s="56"/>
      <c r="AT809" s="56"/>
      <c r="AU809" s="56"/>
      <c r="AV809" s="56"/>
      <c r="AW809" s="56"/>
      <c r="AX809" s="56"/>
      <c r="AY809" s="56"/>
      <c r="AZ809" s="56"/>
      <c r="BA809" s="56"/>
      <c r="BB809" s="56"/>
      <c r="BC809" s="56"/>
      <c r="BD809" s="56"/>
      <c r="BE809" s="56"/>
      <c r="BF809" s="56"/>
    </row>
    <row r="810" spans="1:58">
      <c r="A810" s="56"/>
      <c r="B810" s="56"/>
      <c r="C810" s="56"/>
      <c r="D810" s="56"/>
      <c r="E810" s="56"/>
      <c r="F810" s="56"/>
      <c r="G810" s="56"/>
      <c r="H810" s="56"/>
      <c r="I810" s="56"/>
      <c r="J810" s="58"/>
      <c r="K810" s="60">
        <v>50072</v>
      </c>
      <c r="L810" s="61">
        <f t="shared" si="37"/>
        <v>102.5229382279244</v>
      </c>
      <c r="M810" s="61">
        <f t="shared" si="38"/>
        <v>191.98719190150049</v>
      </c>
      <c r="N810" s="61">
        <f t="shared" si="39"/>
        <v>147.25506506471245</v>
      </c>
      <c r="O810" s="61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  <c r="AH810" s="56"/>
      <c r="AI810" s="56"/>
      <c r="AJ810" s="56"/>
      <c r="AK810" s="56"/>
      <c r="AL810" s="56"/>
      <c r="AM810" s="56"/>
      <c r="AN810" s="56"/>
      <c r="AO810" s="56"/>
      <c r="AP810" s="56"/>
      <c r="AQ810" s="56"/>
      <c r="AR810" s="56"/>
      <c r="AS810" s="56"/>
      <c r="AT810" s="56"/>
      <c r="AU810" s="56"/>
      <c r="AV810" s="56"/>
      <c r="AW810" s="56"/>
      <c r="AX810" s="56"/>
      <c r="AY810" s="56"/>
      <c r="AZ810" s="56"/>
      <c r="BA810" s="56"/>
      <c r="BB810" s="56"/>
      <c r="BC810" s="56"/>
      <c r="BD810" s="56"/>
      <c r="BE810" s="56"/>
      <c r="BF810" s="56"/>
    </row>
    <row r="811" spans="1:58">
      <c r="A811" s="56"/>
      <c r="B811" s="56"/>
      <c r="C811" s="56"/>
      <c r="D811" s="56"/>
      <c r="E811" s="56"/>
      <c r="F811" s="56"/>
      <c r="G811" s="56"/>
      <c r="H811" s="56"/>
      <c r="I811" s="56"/>
      <c r="J811" s="58"/>
      <c r="K811" s="60">
        <v>50100</v>
      </c>
      <c r="L811" s="61">
        <f t="shared" ref="L811:L874" si="40">L810*((1+$B$6)*(1+$B$7))^(1/12)</f>
        <v>102.51952016996091</v>
      </c>
      <c r="M811" s="61">
        <f t="shared" ref="M811:M874" si="41">M810*((1+$B$5)*(1+$B$8))^(1/12)</f>
        <v>192.29956038229923</v>
      </c>
      <c r="N811" s="61">
        <f t="shared" si="39"/>
        <v>147.40954027613009</v>
      </c>
      <c r="O811" s="61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  <c r="AH811" s="56"/>
      <c r="AI811" s="56"/>
      <c r="AJ811" s="56"/>
      <c r="AK811" s="56"/>
      <c r="AL811" s="56"/>
      <c r="AM811" s="56"/>
      <c r="AN811" s="56"/>
      <c r="AO811" s="56"/>
      <c r="AP811" s="56"/>
      <c r="AQ811" s="56"/>
      <c r="AR811" s="56"/>
      <c r="AS811" s="56"/>
      <c r="AT811" s="56"/>
      <c r="AU811" s="56"/>
      <c r="AV811" s="56"/>
      <c r="AW811" s="56"/>
      <c r="AX811" s="56"/>
      <c r="AY811" s="56"/>
      <c r="AZ811" s="56"/>
      <c r="BA811" s="56"/>
      <c r="BB811" s="56"/>
      <c r="BC811" s="56"/>
      <c r="BD811" s="56"/>
      <c r="BE811" s="56"/>
      <c r="BF811" s="56"/>
    </row>
    <row r="812" spans="1:58">
      <c r="A812" s="56"/>
      <c r="B812" s="56"/>
      <c r="C812" s="56"/>
      <c r="D812" s="56"/>
      <c r="E812" s="56"/>
      <c r="F812" s="56"/>
      <c r="G812" s="56"/>
      <c r="H812" s="56"/>
      <c r="I812" s="56"/>
      <c r="J812" s="58"/>
      <c r="K812" s="60">
        <v>50131</v>
      </c>
      <c r="L812" s="61">
        <f t="shared" si="40"/>
        <v>102.51610222595359</v>
      </c>
      <c r="M812" s="61">
        <f t="shared" si="41"/>
        <v>192.61243709527133</v>
      </c>
      <c r="N812" s="61">
        <f t="shared" si="39"/>
        <v>147.56426966061247</v>
      </c>
      <c r="O812" s="61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  <c r="AH812" s="56"/>
      <c r="AI812" s="56"/>
      <c r="AJ812" s="56"/>
      <c r="AK812" s="56"/>
      <c r="AL812" s="56"/>
      <c r="AM812" s="56"/>
      <c r="AN812" s="56"/>
      <c r="AO812" s="56"/>
      <c r="AP812" s="56"/>
      <c r="AQ812" s="56"/>
      <c r="AR812" s="56"/>
      <c r="AS812" s="56"/>
      <c r="AT812" s="56"/>
      <c r="AU812" s="56"/>
      <c r="AV812" s="56"/>
      <c r="AW812" s="56"/>
      <c r="AX812" s="56"/>
      <c r="AY812" s="56"/>
      <c r="AZ812" s="56"/>
      <c r="BA812" s="56"/>
      <c r="BB812" s="56"/>
      <c r="BC812" s="56"/>
      <c r="BD812" s="56"/>
      <c r="BE812" s="56"/>
      <c r="BF812" s="56"/>
    </row>
    <row r="813" spans="1:58">
      <c r="A813" s="56"/>
      <c r="B813" s="56"/>
      <c r="C813" s="56"/>
      <c r="D813" s="56"/>
      <c r="E813" s="56"/>
      <c r="F813" s="56"/>
      <c r="G813" s="56"/>
      <c r="H813" s="56"/>
      <c r="I813" s="56"/>
      <c r="J813" s="58"/>
      <c r="K813" s="60">
        <v>50161</v>
      </c>
      <c r="L813" s="61">
        <f t="shared" si="40"/>
        <v>102.51268439589862</v>
      </c>
      <c r="M813" s="61">
        <f t="shared" si="41"/>
        <v>192.92582286732463</v>
      </c>
      <c r="N813" s="61">
        <f t="shared" si="39"/>
        <v>147.71925363161162</v>
      </c>
      <c r="O813" s="61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  <c r="AH813" s="56"/>
      <c r="AI813" s="56"/>
      <c r="AJ813" s="56"/>
      <c r="AK813" s="56"/>
      <c r="AL813" s="56"/>
      <c r="AM813" s="56"/>
      <c r="AN813" s="56"/>
      <c r="AO813" s="56"/>
      <c r="AP813" s="56"/>
      <c r="AQ813" s="56"/>
      <c r="AR813" s="56"/>
      <c r="AS813" s="56"/>
      <c r="AT813" s="56"/>
      <c r="AU813" s="56"/>
      <c r="AV813" s="56"/>
      <c r="AW813" s="56"/>
      <c r="AX813" s="56"/>
      <c r="AY813" s="56"/>
      <c r="AZ813" s="56"/>
      <c r="BA813" s="56"/>
      <c r="BB813" s="56"/>
      <c r="BC813" s="56"/>
      <c r="BD813" s="56"/>
      <c r="BE813" s="56"/>
      <c r="BF813" s="56"/>
    </row>
    <row r="814" spans="1:58">
      <c r="A814" s="56"/>
      <c r="B814" s="56"/>
      <c r="C814" s="56"/>
      <c r="D814" s="56"/>
      <c r="E814" s="56"/>
      <c r="F814" s="56"/>
      <c r="G814" s="56"/>
      <c r="H814" s="56"/>
      <c r="I814" s="56"/>
      <c r="J814" s="58"/>
      <c r="K814" s="60">
        <v>50192</v>
      </c>
      <c r="L814" s="61">
        <f t="shared" si="40"/>
        <v>102.5092666797922</v>
      </c>
      <c r="M814" s="61">
        <f t="shared" si="41"/>
        <v>193.23971852671232</v>
      </c>
      <c r="N814" s="61">
        <f t="shared" si="39"/>
        <v>147.87449260325226</v>
      </c>
      <c r="O814" s="61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6"/>
      <c r="AI814" s="56"/>
      <c r="AJ814" s="56"/>
      <c r="AK814" s="56"/>
      <c r="AL814" s="56"/>
      <c r="AM814" s="56"/>
      <c r="AN814" s="56"/>
      <c r="AO814" s="56"/>
      <c r="AP814" s="56"/>
      <c r="AQ814" s="56"/>
      <c r="AR814" s="56"/>
      <c r="AS814" s="56"/>
      <c r="AT814" s="56"/>
      <c r="AU814" s="56"/>
      <c r="AV814" s="56"/>
      <c r="AW814" s="56"/>
      <c r="AX814" s="56"/>
      <c r="AY814" s="56"/>
      <c r="AZ814" s="56"/>
      <c r="BA814" s="56"/>
      <c r="BB814" s="56"/>
      <c r="BC814" s="56"/>
      <c r="BD814" s="56"/>
      <c r="BE814" s="56"/>
      <c r="BF814" s="56"/>
    </row>
    <row r="815" spans="1:58">
      <c r="A815" s="56"/>
      <c r="B815" s="56"/>
      <c r="C815" s="56"/>
      <c r="D815" s="56"/>
      <c r="E815" s="56"/>
      <c r="F815" s="56"/>
      <c r="G815" s="56"/>
      <c r="H815" s="56"/>
      <c r="I815" s="56"/>
      <c r="J815" s="58"/>
      <c r="K815" s="60">
        <v>50222</v>
      </c>
      <c r="L815" s="61">
        <f t="shared" si="40"/>
        <v>102.50584907763056</v>
      </c>
      <c r="M815" s="61">
        <f t="shared" si="41"/>
        <v>193.55412490303524</v>
      </c>
      <c r="N815" s="61">
        <f t="shared" si="39"/>
        <v>148.0299869903329</v>
      </c>
      <c r="O815" s="61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  <c r="AH815" s="56"/>
      <c r="AI815" s="56"/>
      <c r="AJ815" s="56"/>
      <c r="AK815" s="56"/>
      <c r="AL815" s="56"/>
      <c r="AM815" s="56"/>
      <c r="AN815" s="56"/>
      <c r="AO815" s="56"/>
      <c r="AP815" s="56"/>
      <c r="AQ815" s="56"/>
      <c r="AR815" s="56"/>
      <c r="AS815" s="56"/>
      <c r="AT815" s="56"/>
      <c r="AU815" s="56"/>
      <c r="AV815" s="56"/>
      <c r="AW815" s="56"/>
      <c r="AX815" s="56"/>
      <c r="AY815" s="56"/>
      <c r="AZ815" s="56"/>
      <c r="BA815" s="56"/>
      <c r="BB815" s="56"/>
      <c r="BC815" s="56"/>
      <c r="BD815" s="56"/>
      <c r="BE815" s="56"/>
      <c r="BF815" s="56"/>
    </row>
    <row r="816" spans="1:58">
      <c r="A816" s="56"/>
      <c r="B816" s="56"/>
      <c r="C816" s="56"/>
      <c r="D816" s="56"/>
      <c r="E816" s="56"/>
      <c r="F816" s="56"/>
      <c r="G816" s="56"/>
      <c r="H816" s="56"/>
      <c r="I816" s="56"/>
      <c r="J816" s="58"/>
      <c r="K816" s="60">
        <v>50253</v>
      </c>
      <c r="L816" s="61">
        <f t="shared" si="40"/>
        <v>102.50243158940988</v>
      </c>
      <c r="M816" s="61">
        <f t="shared" si="41"/>
        <v>193.86904282724402</v>
      </c>
      <c r="N816" s="61">
        <f t="shared" si="39"/>
        <v>148.18573720832694</v>
      </c>
      <c r="O816" s="61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  <c r="AH816" s="56"/>
      <c r="AI816" s="56"/>
      <c r="AJ816" s="56"/>
      <c r="AK816" s="56"/>
      <c r="AL816" s="56"/>
      <c r="AM816" s="56"/>
      <c r="AN816" s="56"/>
      <c r="AO816" s="56"/>
      <c r="AP816" s="56"/>
      <c r="AQ816" s="56"/>
      <c r="AR816" s="56"/>
      <c r="AS816" s="56"/>
      <c r="AT816" s="56"/>
      <c r="AU816" s="56"/>
      <c r="AV816" s="56"/>
      <c r="AW816" s="56"/>
      <c r="AX816" s="56"/>
      <c r="AY816" s="56"/>
      <c r="AZ816" s="56"/>
      <c r="BA816" s="56"/>
      <c r="BB816" s="56"/>
      <c r="BC816" s="56"/>
      <c r="BD816" s="56"/>
      <c r="BE816" s="56"/>
      <c r="BF816" s="56"/>
    </row>
    <row r="817" spans="1:58">
      <c r="A817" s="56"/>
      <c r="B817" s="56"/>
      <c r="C817" s="56"/>
      <c r="D817" s="56"/>
      <c r="E817" s="56"/>
      <c r="F817" s="56"/>
      <c r="G817" s="56"/>
      <c r="H817" s="56"/>
      <c r="I817" s="56"/>
      <c r="J817" s="58"/>
      <c r="K817" s="60">
        <v>50284</v>
      </c>
      <c r="L817" s="61">
        <f t="shared" si="40"/>
        <v>102.49901421512637</v>
      </c>
      <c r="M817" s="61">
        <f t="shared" si="41"/>
        <v>194.18447313164123</v>
      </c>
      <c r="N817" s="61">
        <f t="shared" si="39"/>
        <v>148.3417436733838</v>
      </c>
      <c r="O817" s="61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  <c r="AH817" s="56"/>
      <c r="AI817" s="56"/>
      <c r="AJ817" s="56"/>
      <c r="AK817" s="56"/>
      <c r="AL817" s="56"/>
      <c r="AM817" s="56"/>
      <c r="AN817" s="56"/>
      <c r="AO817" s="56"/>
      <c r="AP817" s="56"/>
      <c r="AQ817" s="56"/>
      <c r="AR817" s="56"/>
      <c r="AS817" s="56"/>
      <c r="AT817" s="56"/>
      <c r="AU817" s="56"/>
      <c r="AV817" s="56"/>
      <c r="AW817" s="56"/>
      <c r="AX817" s="56"/>
      <c r="AY817" s="56"/>
      <c r="AZ817" s="56"/>
      <c r="BA817" s="56"/>
      <c r="BB817" s="56"/>
      <c r="BC817" s="56"/>
      <c r="BD817" s="56"/>
      <c r="BE817" s="56"/>
      <c r="BF817" s="56"/>
    </row>
    <row r="818" spans="1:58">
      <c r="A818" s="56"/>
      <c r="B818" s="56"/>
      <c r="C818" s="56"/>
      <c r="D818" s="56"/>
      <c r="E818" s="56"/>
      <c r="F818" s="56"/>
      <c r="G818" s="56"/>
      <c r="H818" s="56"/>
      <c r="I818" s="56"/>
      <c r="J818" s="58"/>
      <c r="K818" s="60">
        <v>50314</v>
      </c>
      <c r="L818" s="61">
        <f t="shared" si="40"/>
        <v>102.49559695477622</v>
      </c>
      <c r="M818" s="61">
        <f t="shared" si="41"/>
        <v>194.50041664988362</v>
      </c>
      <c r="N818" s="61">
        <f t="shared" si="39"/>
        <v>148.49800680232991</v>
      </c>
      <c r="O818" s="61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  <c r="AH818" s="56"/>
      <c r="AI818" s="56"/>
      <c r="AJ818" s="56"/>
      <c r="AK818" s="56"/>
      <c r="AL818" s="56"/>
      <c r="AM818" s="56"/>
      <c r="AN818" s="56"/>
      <c r="AO818" s="56"/>
      <c r="AP818" s="56"/>
      <c r="AQ818" s="56"/>
      <c r="AR818" s="56"/>
      <c r="AS818" s="56"/>
      <c r="AT818" s="56"/>
      <c r="AU818" s="56"/>
      <c r="AV818" s="56"/>
      <c r="AW818" s="56"/>
      <c r="AX818" s="56"/>
      <c r="AY818" s="56"/>
      <c r="AZ818" s="56"/>
      <c r="BA818" s="56"/>
      <c r="BB818" s="56"/>
      <c r="BC818" s="56"/>
      <c r="BD818" s="56"/>
      <c r="BE818" s="56"/>
      <c r="BF818" s="56"/>
    </row>
    <row r="819" spans="1:58">
      <c r="A819" s="56"/>
      <c r="B819" s="56"/>
      <c r="C819" s="56"/>
      <c r="D819" s="56"/>
      <c r="E819" s="56"/>
      <c r="F819" s="56"/>
      <c r="G819" s="56"/>
      <c r="H819" s="56"/>
      <c r="I819" s="56"/>
      <c r="J819" s="58"/>
      <c r="K819" s="60">
        <v>50345</v>
      </c>
      <c r="L819" s="61">
        <f t="shared" si="40"/>
        <v>102.49217980835563</v>
      </c>
      <c r="M819" s="61">
        <f t="shared" si="41"/>
        <v>194.81687421698433</v>
      </c>
      <c r="N819" s="61">
        <f t="shared" si="39"/>
        <v>148.65452701266997</v>
      </c>
      <c r="O819" s="61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  <c r="AH819" s="56"/>
      <c r="AI819" s="56"/>
      <c r="AJ819" s="56"/>
      <c r="AK819" s="56"/>
      <c r="AL819" s="56"/>
      <c r="AM819" s="56"/>
      <c r="AN819" s="56"/>
      <c r="AO819" s="56"/>
      <c r="AP819" s="56"/>
      <c r="AQ819" s="56"/>
      <c r="AR819" s="56"/>
      <c r="AS819" s="56"/>
      <c r="AT819" s="56"/>
      <c r="AU819" s="56"/>
      <c r="AV819" s="56"/>
      <c r="AW819" s="56"/>
      <c r="AX819" s="56"/>
      <c r="AY819" s="56"/>
      <c r="AZ819" s="56"/>
      <c r="BA819" s="56"/>
      <c r="BB819" s="56"/>
      <c r="BC819" s="56"/>
      <c r="BD819" s="56"/>
      <c r="BE819" s="56"/>
      <c r="BF819" s="56"/>
    </row>
    <row r="820" spans="1:58">
      <c r="A820" s="56"/>
      <c r="B820" s="56"/>
      <c r="C820" s="56"/>
      <c r="D820" s="56"/>
      <c r="E820" s="56"/>
      <c r="F820" s="56"/>
      <c r="G820" s="56"/>
      <c r="H820" s="56"/>
      <c r="I820" s="56"/>
      <c r="J820" s="58"/>
      <c r="K820" s="60">
        <v>50375</v>
      </c>
      <c r="L820" s="61">
        <f t="shared" si="40"/>
        <v>102.48876277586081</v>
      </c>
      <c r="M820" s="61">
        <f t="shared" si="41"/>
        <v>195.13384666931512</v>
      </c>
      <c r="N820" s="61">
        <f t="shared" si="39"/>
        <v>148.81130472258798</v>
      </c>
      <c r="O820" s="61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  <c r="AH820" s="56"/>
      <c r="AI820" s="56"/>
      <c r="AJ820" s="56"/>
      <c r="AK820" s="56"/>
      <c r="AL820" s="56"/>
      <c r="AM820" s="56"/>
      <c r="AN820" s="56"/>
      <c r="AO820" s="56"/>
      <c r="AP820" s="56"/>
      <c r="AQ820" s="56"/>
      <c r="AR820" s="56"/>
      <c r="AS820" s="56"/>
      <c r="AT820" s="56"/>
      <c r="AU820" s="56"/>
      <c r="AV820" s="56"/>
      <c r="AW820" s="56"/>
      <c r="AX820" s="56"/>
      <c r="AY820" s="56"/>
      <c r="AZ820" s="56"/>
      <c r="BA820" s="56"/>
      <c r="BB820" s="56"/>
      <c r="BC820" s="56"/>
      <c r="BD820" s="56"/>
      <c r="BE820" s="56"/>
      <c r="BF820" s="56"/>
    </row>
    <row r="821" spans="1:58">
      <c r="A821" s="56"/>
      <c r="B821" s="56"/>
      <c r="C821" s="56"/>
      <c r="D821" s="56"/>
      <c r="E821" s="56"/>
      <c r="F821" s="56"/>
      <c r="G821" s="56"/>
      <c r="H821" s="56"/>
      <c r="I821" s="56"/>
      <c r="J821" s="58"/>
      <c r="K821" s="60">
        <v>50406</v>
      </c>
      <c r="L821" s="61">
        <f t="shared" si="40"/>
        <v>102.48534585728795</v>
      </c>
      <c r="M821" s="61">
        <f t="shared" si="41"/>
        <v>195.45133484460851</v>
      </c>
      <c r="N821" s="61">
        <f t="shared" si="39"/>
        <v>148.96834035094824</v>
      </c>
      <c r="O821" s="61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6"/>
      <c r="AI821" s="56"/>
      <c r="AJ821" s="56"/>
      <c r="AK821" s="56"/>
      <c r="AL821" s="56"/>
      <c r="AM821" s="56"/>
      <c r="AN821" s="56"/>
      <c r="AO821" s="56"/>
      <c r="AP821" s="56"/>
      <c r="AQ821" s="56"/>
      <c r="AR821" s="56"/>
      <c r="AS821" s="56"/>
      <c r="AT821" s="56"/>
      <c r="AU821" s="56"/>
      <c r="AV821" s="56"/>
      <c r="AW821" s="56"/>
      <c r="AX821" s="56"/>
      <c r="AY821" s="56"/>
      <c r="AZ821" s="56"/>
      <c r="BA821" s="56"/>
      <c r="BB821" s="56"/>
      <c r="BC821" s="56"/>
      <c r="BD821" s="56"/>
      <c r="BE821" s="56"/>
      <c r="BF821" s="56"/>
    </row>
    <row r="822" spans="1:58">
      <c r="A822" s="56"/>
      <c r="B822" s="56"/>
      <c r="C822" s="56"/>
      <c r="D822" s="56"/>
      <c r="E822" s="56"/>
      <c r="F822" s="56"/>
      <c r="G822" s="56"/>
      <c r="H822" s="56"/>
      <c r="I822" s="56"/>
      <c r="J822" s="58"/>
      <c r="K822" s="60">
        <v>50437</v>
      </c>
      <c r="L822" s="61">
        <f t="shared" si="40"/>
        <v>102.48192905263328</v>
      </c>
      <c r="M822" s="61">
        <f t="shared" si="41"/>
        <v>195.76933958196005</v>
      </c>
      <c r="N822" s="61">
        <f t="shared" si="39"/>
        <v>149.12563431729666</v>
      </c>
      <c r="O822" s="61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  <c r="AH822" s="56"/>
      <c r="AI822" s="56"/>
      <c r="AJ822" s="56"/>
      <c r="AK822" s="56"/>
      <c r="AL822" s="56"/>
      <c r="AM822" s="56"/>
      <c r="AN822" s="56"/>
      <c r="AO822" s="56"/>
      <c r="AP822" s="56"/>
      <c r="AQ822" s="56"/>
      <c r="AR822" s="56"/>
      <c r="AS822" s="56"/>
      <c r="AT822" s="56"/>
      <c r="AU822" s="56"/>
      <c r="AV822" s="56"/>
      <c r="AW822" s="56"/>
      <c r="AX822" s="56"/>
      <c r="AY822" s="56"/>
      <c r="AZ822" s="56"/>
      <c r="BA822" s="56"/>
      <c r="BB822" s="56"/>
      <c r="BC822" s="56"/>
      <c r="BD822" s="56"/>
      <c r="BE822" s="56"/>
      <c r="BF822" s="56"/>
    </row>
    <row r="823" spans="1:58">
      <c r="A823" s="56"/>
      <c r="B823" s="56"/>
      <c r="C823" s="56"/>
      <c r="D823" s="56"/>
      <c r="E823" s="56"/>
      <c r="F823" s="56"/>
      <c r="G823" s="56"/>
      <c r="H823" s="56"/>
      <c r="I823" s="56"/>
      <c r="J823" s="58"/>
      <c r="K823" s="60">
        <v>50465</v>
      </c>
      <c r="L823" s="61">
        <f t="shared" si="40"/>
        <v>102.47851236189298</v>
      </c>
      <c r="M823" s="61">
        <f t="shared" si="41"/>
        <v>196.08786172183054</v>
      </c>
      <c r="N823" s="61">
        <f t="shared" si="39"/>
        <v>149.28318704186177</v>
      </c>
      <c r="O823" s="61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  <c r="AH823" s="56"/>
      <c r="AI823" s="56"/>
      <c r="AJ823" s="56"/>
      <c r="AK823" s="56"/>
      <c r="AL823" s="56"/>
      <c r="AM823" s="56"/>
      <c r="AN823" s="56"/>
      <c r="AO823" s="56"/>
      <c r="AP823" s="56"/>
      <c r="AQ823" s="56"/>
      <c r="AR823" s="56"/>
      <c r="AS823" s="56"/>
      <c r="AT823" s="56"/>
      <c r="AU823" s="56"/>
      <c r="AV823" s="56"/>
      <c r="AW823" s="56"/>
      <c r="AX823" s="56"/>
      <c r="AY823" s="56"/>
      <c r="AZ823" s="56"/>
      <c r="BA823" s="56"/>
      <c r="BB823" s="56"/>
      <c r="BC823" s="56"/>
      <c r="BD823" s="56"/>
      <c r="BE823" s="56"/>
      <c r="BF823" s="56"/>
    </row>
    <row r="824" spans="1:58">
      <c r="A824" s="56"/>
      <c r="B824" s="56"/>
      <c r="C824" s="56"/>
      <c r="D824" s="56"/>
      <c r="E824" s="56"/>
      <c r="F824" s="56"/>
      <c r="G824" s="56"/>
      <c r="H824" s="56"/>
      <c r="I824" s="56"/>
      <c r="J824" s="58"/>
      <c r="K824" s="60">
        <v>50496</v>
      </c>
      <c r="L824" s="61">
        <f t="shared" si="40"/>
        <v>102.47509578506326</v>
      </c>
      <c r="M824" s="61">
        <f t="shared" si="41"/>
        <v>196.40690210604819</v>
      </c>
      <c r="N824" s="61">
        <f t="shared" si="39"/>
        <v>149.44099894555572</v>
      </c>
      <c r="O824" s="61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6"/>
      <c r="AI824" s="56"/>
      <c r="AJ824" s="56"/>
      <c r="AK824" s="56"/>
      <c r="AL824" s="56"/>
      <c r="AM824" s="56"/>
      <c r="AN824" s="56"/>
      <c r="AO824" s="56"/>
      <c r="AP824" s="56"/>
      <c r="AQ824" s="56"/>
      <c r="AR824" s="56"/>
      <c r="AS824" s="56"/>
      <c r="AT824" s="56"/>
      <c r="AU824" s="56"/>
      <c r="AV824" s="56"/>
      <c r="AW824" s="56"/>
      <c r="AX824" s="56"/>
      <c r="AY824" s="56"/>
      <c r="AZ824" s="56"/>
      <c r="BA824" s="56"/>
      <c r="BB824" s="56"/>
      <c r="BC824" s="56"/>
      <c r="BD824" s="56"/>
      <c r="BE824" s="56"/>
      <c r="BF824" s="56"/>
    </row>
    <row r="825" spans="1:58">
      <c r="A825" s="56"/>
      <c r="B825" s="56"/>
      <c r="C825" s="56"/>
      <c r="D825" s="56"/>
      <c r="E825" s="56"/>
      <c r="F825" s="56"/>
      <c r="G825" s="56"/>
      <c r="H825" s="56"/>
      <c r="I825" s="56"/>
      <c r="J825" s="58"/>
      <c r="K825" s="60">
        <v>50526</v>
      </c>
      <c r="L825" s="61">
        <f t="shared" si="40"/>
        <v>102.47167932214032</v>
      </c>
      <c r="M825" s="61">
        <f t="shared" si="41"/>
        <v>196.72646157781094</v>
      </c>
      <c r="N825" s="61">
        <f t="shared" si="39"/>
        <v>149.59907044997561</v>
      </c>
      <c r="O825" s="61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  <c r="AH825" s="56"/>
      <c r="AI825" s="56"/>
      <c r="AJ825" s="56"/>
      <c r="AK825" s="56"/>
      <c r="AL825" s="56"/>
      <c r="AM825" s="56"/>
      <c r="AN825" s="56"/>
      <c r="AO825" s="56"/>
      <c r="AP825" s="56"/>
      <c r="AQ825" s="56"/>
      <c r="AR825" s="56"/>
      <c r="AS825" s="56"/>
      <c r="AT825" s="56"/>
      <c r="AU825" s="56"/>
      <c r="AV825" s="56"/>
      <c r="AW825" s="56"/>
      <c r="AX825" s="56"/>
      <c r="AY825" s="56"/>
      <c r="AZ825" s="56"/>
      <c r="BA825" s="56"/>
      <c r="BB825" s="56"/>
      <c r="BC825" s="56"/>
      <c r="BD825" s="56"/>
      <c r="BE825" s="56"/>
      <c r="BF825" s="56"/>
    </row>
    <row r="826" spans="1:58">
      <c r="A826" s="56"/>
      <c r="B826" s="56"/>
      <c r="C826" s="56"/>
      <c r="D826" s="56"/>
      <c r="E826" s="56"/>
      <c r="F826" s="56"/>
      <c r="G826" s="56"/>
      <c r="H826" s="56"/>
      <c r="I826" s="56"/>
      <c r="J826" s="58"/>
      <c r="K826" s="60">
        <v>50557</v>
      </c>
      <c r="L826" s="61">
        <f t="shared" si="40"/>
        <v>102.46826297312035</v>
      </c>
      <c r="M826" s="61">
        <f t="shared" si="41"/>
        <v>197.04654098168857</v>
      </c>
      <c r="N826" s="61">
        <f t="shared" si="39"/>
        <v>149.75740197740447</v>
      </c>
      <c r="O826" s="61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  <c r="AH826" s="56"/>
      <c r="AI826" s="56"/>
      <c r="AJ826" s="56"/>
      <c r="AK826" s="56"/>
      <c r="AL826" s="56"/>
      <c r="AM826" s="56"/>
      <c r="AN826" s="56"/>
      <c r="AO826" s="56"/>
      <c r="AP826" s="56"/>
      <c r="AQ826" s="56"/>
      <c r="AR826" s="56"/>
      <c r="AS826" s="56"/>
      <c r="AT826" s="56"/>
      <c r="AU826" s="56"/>
      <c r="AV826" s="56"/>
      <c r="AW826" s="56"/>
      <c r="AX826" s="56"/>
      <c r="AY826" s="56"/>
      <c r="AZ826" s="56"/>
      <c r="BA826" s="56"/>
      <c r="BB826" s="56"/>
      <c r="BC826" s="56"/>
      <c r="BD826" s="56"/>
      <c r="BE826" s="56"/>
      <c r="BF826" s="56"/>
    </row>
    <row r="827" spans="1:58">
      <c r="A827" s="56"/>
      <c r="B827" s="56"/>
      <c r="C827" s="56"/>
      <c r="D827" s="56"/>
      <c r="E827" s="56"/>
      <c r="F827" s="56"/>
      <c r="G827" s="56"/>
      <c r="H827" s="56"/>
      <c r="I827" s="56"/>
      <c r="J827" s="58"/>
      <c r="K827" s="60">
        <v>50587</v>
      </c>
      <c r="L827" s="61">
        <f t="shared" si="40"/>
        <v>102.46484673799957</v>
      </c>
      <c r="M827" s="61">
        <f t="shared" si="41"/>
        <v>197.36714116362506</v>
      </c>
      <c r="N827" s="61">
        <f t="shared" si="39"/>
        <v>149.91599395081232</v>
      </c>
      <c r="O827" s="61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6"/>
      <c r="AI827" s="56"/>
      <c r="AJ827" s="56"/>
      <c r="AK827" s="56"/>
      <c r="AL827" s="56"/>
      <c r="AM827" s="56"/>
      <c r="AN827" s="56"/>
      <c r="AO827" s="56"/>
      <c r="AP827" s="56"/>
      <c r="AQ827" s="56"/>
      <c r="AR827" s="56"/>
      <c r="AS827" s="56"/>
      <c r="AT827" s="56"/>
      <c r="AU827" s="56"/>
      <c r="AV827" s="56"/>
      <c r="AW827" s="56"/>
      <c r="AX827" s="56"/>
      <c r="AY827" s="56"/>
      <c r="AZ827" s="56"/>
      <c r="BA827" s="56"/>
      <c r="BB827" s="56"/>
      <c r="BC827" s="56"/>
      <c r="BD827" s="56"/>
      <c r="BE827" s="56"/>
      <c r="BF827" s="56"/>
    </row>
    <row r="828" spans="1:58">
      <c r="A828" s="56"/>
      <c r="B828" s="56"/>
      <c r="C828" s="56"/>
      <c r="D828" s="56"/>
      <c r="E828" s="56"/>
      <c r="F828" s="56"/>
      <c r="G828" s="56"/>
      <c r="H828" s="56"/>
      <c r="I828" s="56"/>
      <c r="J828" s="58"/>
      <c r="K828" s="60">
        <v>50618</v>
      </c>
      <c r="L828" s="61">
        <f t="shared" si="40"/>
        <v>102.46143061677417</v>
      </c>
      <c r="M828" s="61">
        <f t="shared" si="41"/>
        <v>197.68826297094074</v>
      </c>
      <c r="N828" s="61">
        <f t="shared" si="39"/>
        <v>150.07484679385746</v>
      </c>
      <c r="O828" s="61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  <c r="AH828" s="56"/>
      <c r="AI828" s="56"/>
      <c r="AJ828" s="56"/>
      <c r="AK828" s="56"/>
      <c r="AL828" s="56"/>
      <c r="AM828" s="56"/>
      <c r="AN828" s="56"/>
      <c r="AO828" s="56"/>
      <c r="AP828" s="56"/>
      <c r="AQ828" s="56"/>
      <c r="AR828" s="56"/>
      <c r="AS828" s="56"/>
      <c r="AT828" s="56"/>
      <c r="AU828" s="56"/>
      <c r="AV828" s="56"/>
      <c r="AW828" s="56"/>
      <c r="AX828" s="56"/>
      <c r="AY828" s="56"/>
      <c r="AZ828" s="56"/>
      <c r="BA828" s="56"/>
      <c r="BB828" s="56"/>
      <c r="BC828" s="56"/>
      <c r="BD828" s="56"/>
      <c r="BE828" s="56"/>
      <c r="BF828" s="56"/>
    </row>
    <row r="829" spans="1:58">
      <c r="A829" s="56"/>
      <c r="B829" s="56"/>
      <c r="C829" s="56"/>
      <c r="D829" s="56"/>
      <c r="E829" s="56"/>
      <c r="F829" s="56"/>
      <c r="G829" s="56"/>
      <c r="H829" s="56"/>
      <c r="I829" s="56"/>
      <c r="J829" s="58"/>
      <c r="K829" s="60">
        <v>50649</v>
      </c>
      <c r="L829" s="61">
        <f t="shared" si="40"/>
        <v>102.45801460944035</v>
      </c>
      <c r="M829" s="61">
        <f t="shared" si="41"/>
        <v>198.00990725233456</v>
      </c>
      <c r="N829" s="61">
        <f t="shared" si="39"/>
        <v>150.23396093088746</v>
      </c>
      <c r="O829" s="61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  <c r="AH829" s="56"/>
      <c r="AI829" s="56"/>
      <c r="AJ829" s="56"/>
      <c r="AK829" s="56"/>
      <c r="AL829" s="56"/>
      <c r="AM829" s="56"/>
      <c r="AN829" s="56"/>
      <c r="AO829" s="56"/>
      <c r="AP829" s="56"/>
      <c r="AQ829" s="56"/>
      <c r="AR829" s="56"/>
      <c r="AS829" s="56"/>
      <c r="AT829" s="56"/>
      <c r="AU829" s="56"/>
      <c r="AV829" s="56"/>
      <c r="AW829" s="56"/>
      <c r="AX829" s="56"/>
      <c r="AY829" s="56"/>
      <c r="AZ829" s="56"/>
      <c r="BA829" s="56"/>
      <c r="BB829" s="56"/>
      <c r="BC829" s="56"/>
      <c r="BD829" s="56"/>
      <c r="BE829" s="56"/>
      <c r="BF829" s="56"/>
    </row>
    <row r="830" spans="1:58">
      <c r="A830" s="56"/>
      <c r="B830" s="56"/>
      <c r="C830" s="56"/>
      <c r="D830" s="56"/>
      <c r="E830" s="56"/>
      <c r="F830" s="56"/>
      <c r="G830" s="56"/>
      <c r="H830" s="56"/>
      <c r="I830" s="56"/>
      <c r="J830" s="58"/>
      <c r="K830" s="60">
        <v>50679</v>
      </c>
      <c r="L830" s="61">
        <f t="shared" si="40"/>
        <v>102.45459871599434</v>
      </c>
      <c r="M830" s="61">
        <f t="shared" si="41"/>
        <v>198.33207485788631</v>
      </c>
      <c r="N830" s="61">
        <f t="shared" si="39"/>
        <v>150.39333678694032</v>
      </c>
      <c r="O830" s="61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  <c r="AH830" s="56"/>
      <c r="AI830" s="56"/>
      <c r="AJ830" s="56"/>
      <c r="AK830" s="56"/>
      <c r="AL830" s="56"/>
      <c r="AM830" s="56"/>
      <c r="AN830" s="56"/>
      <c r="AO830" s="56"/>
      <c r="AP830" s="56"/>
      <c r="AQ830" s="56"/>
      <c r="AR830" s="56"/>
      <c r="AS830" s="56"/>
      <c r="AT830" s="56"/>
      <c r="AU830" s="56"/>
      <c r="AV830" s="56"/>
      <c r="AW830" s="56"/>
      <c r="AX830" s="56"/>
      <c r="AY830" s="56"/>
      <c r="AZ830" s="56"/>
      <c r="BA830" s="56"/>
      <c r="BB830" s="56"/>
      <c r="BC830" s="56"/>
      <c r="BD830" s="56"/>
      <c r="BE830" s="56"/>
      <c r="BF830" s="56"/>
    </row>
    <row r="831" spans="1:58">
      <c r="A831" s="56"/>
      <c r="B831" s="56"/>
      <c r="C831" s="56"/>
      <c r="D831" s="56"/>
      <c r="E831" s="56"/>
      <c r="F831" s="56"/>
      <c r="G831" s="56"/>
      <c r="H831" s="56"/>
      <c r="I831" s="56"/>
      <c r="J831" s="58"/>
      <c r="K831" s="60">
        <v>50710</v>
      </c>
      <c r="L831" s="61">
        <f t="shared" si="40"/>
        <v>102.45118293643232</v>
      </c>
      <c r="M831" s="61">
        <f t="shared" si="41"/>
        <v>198.65476663905892</v>
      </c>
      <c r="N831" s="61">
        <f t="shared" si="39"/>
        <v>150.55297478774563</v>
      </c>
      <c r="O831" s="61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  <c r="AH831" s="56"/>
      <c r="AI831" s="56"/>
      <c r="AJ831" s="56"/>
      <c r="AK831" s="56"/>
      <c r="AL831" s="56"/>
      <c r="AM831" s="56"/>
      <c r="AN831" s="56"/>
      <c r="AO831" s="56"/>
      <c r="AP831" s="56"/>
      <c r="AQ831" s="56"/>
      <c r="AR831" s="56"/>
      <c r="AS831" s="56"/>
      <c r="AT831" s="56"/>
      <c r="AU831" s="56"/>
      <c r="AV831" s="56"/>
      <c r="AW831" s="56"/>
      <c r="AX831" s="56"/>
      <c r="AY831" s="56"/>
      <c r="AZ831" s="56"/>
      <c r="BA831" s="56"/>
      <c r="BB831" s="56"/>
      <c r="BC831" s="56"/>
      <c r="BD831" s="56"/>
      <c r="BE831" s="56"/>
      <c r="BF831" s="56"/>
    </row>
    <row r="832" spans="1:58">
      <c r="A832" s="56"/>
      <c r="B832" s="56"/>
      <c r="C832" s="56"/>
      <c r="D832" s="56"/>
      <c r="E832" s="56"/>
      <c r="F832" s="56"/>
      <c r="G832" s="56"/>
      <c r="H832" s="56"/>
      <c r="I832" s="56"/>
      <c r="J832" s="58"/>
      <c r="K832" s="60">
        <v>50740</v>
      </c>
      <c r="L832" s="61">
        <f t="shared" si="40"/>
        <v>102.4477672707505</v>
      </c>
      <c r="M832" s="61">
        <f t="shared" si="41"/>
        <v>198.97798344870063</v>
      </c>
      <c r="N832" s="61">
        <f t="shared" si="39"/>
        <v>150.71287535972556</v>
      </c>
      <c r="O832" s="61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56"/>
      <c r="AI832" s="56"/>
      <c r="AJ832" s="56"/>
      <c r="AK832" s="56"/>
      <c r="AL832" s="56"/>
      <c r="AM832" s="56"/>
      <c r="AN832" s="56"/>
      <c r="AO832" s="56"/>
      <c r="AP832" s="56"/>
      <c r="AQ832" s="56"/>
      <c r="AR832" s="56"/>
      <c r="AS832" s="56"/>
      <c r="AT832" s="56"/>
      <c r="AU832" s="56"/>
      <c r="AV832" s="56"/>
      <c r="AW832" s="56"/>
      <c r="AX832" s="56"/>
      <c r="AY832" s="56"/>
      <c r="AZ832" s="56"/>
      <c r="BA832" s="56"/>
      <c r="BB832" s="56"/>
      <c r="BC832" s="56"/>
      <c r="BD832" s="56"/>
      <c r="BE832" s="56"/>
      <c r="BF832" s="56"/>
    </row>
    <row r="833" spans="1:58">
      <c r="A833" s="56"/>
      <c r="B833" s="56"/>
      <c r="C833" s="56"/>
      <c r="D833" s="56"/>
      <c r="E833" s="56"/>
      <c r="F833" s="56"/>
      <c r="G833" s="56"/>
      <c r="H833" s="56"/>
      <c r="I833" s="56"/>
      <c r="J833" s="58"/>
      <c r="K833" s="60">
        <v>50771</v>
      </c>
      <c r="L833" s="61">
        <f t="shared" si="40"/>
        <v>102.44435171894509</v>
      </c>
      <c r="M833" s="61">
        <f t="shared" si="41"/>
        <v>199.30172614104731</v>
      </c>
      <c r="N833" s="61">
        <f t="shared" si="39"/>
        <v>150.8730389299962</v>
      </c>
      <c r="O833" s="61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  <c r="AH833" s="56"/>
      <c r="AI833" s="56"/>
      <c r="AJ833" s="56"/>
      <c r="AK833" s="56"/>
      <c r="AL833" s="56"/>
      <c r="AM833" s="56"/>
      <c r="AN833" s="56"/>
      <c r="AO833" s="56"/>
      <c r="AP833" s="56"/>
      <c r="AQ833" s="56"/>
      <c r="AR833" s="56"/>
      <c r="AS833" s="56"/>
      <c r="AT833" s="56"/>
      <c r="AU833" s="56"/>
      <c r="AV833" s="56"/>
      <c r="AW833" s="56"/>
      <c r="AX833" s="56"/>
      <c r="AY833" s="56"/>
      <c r="AZ833" s="56"/>
      <c r="BA833" s="56"/>
      <c r="BB833" s="56"/>
      <c r="BC833" s="56"/>
      <c r="BD833" s="56"/>
      <c r="BE833" s="56"/>
      <c r="BF833" s="56"/>
    </row>
    <row r="834" spans="1:58">
      <c r="A834" s="56"/>
      <c r="B834" s="56"/>
      <c r="C834" s="56"/>
      <c r="D834" s="56"/>
      <c r="E834" s="56"/>
      <c r="F834" s="56"/>
      <c r="G834" s="56"/>
      <c r="H834" s="56"/>
      <c r="I834" s="56"/>
      <c r="J834" s="58"/>
      <c r="K834" s="60">
        <v>50802</v>
      </c>
      <c r="L834" s="61">
        <f t="shared" si="40"/>
        <v>102.44093628101227</v>
      </c>
      <c r="M834" s="61">
        <f t="shared" si="41"/>
        <v>199.62599557172467</v>
      </c>
      <c r="N834" s="61">
        <f t="shared" si="39"/>
        <v>151.03346592636848</v>
      </c>
      <c r="O834" s="61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  <c r="AH834" s="56"/>
      <c r="AI834" s="56"/>
      <c r="AJ834" s="56"/>
      <c r="AK834" s="56"/>
      <c r="AL834" s="56"/>
      <c r="AM834" s="56"/>
      <c r="AN834" s="56"/>
      <c r="AO834" s="56"/>
      <c r="AP834" s="56"/>
      <c r="AQ834" s="56"/>
      <c r="AR834" s="56"/>
      <c r="AS834" s="56"/>
      <c r="AT834" s="56"/>
      <c r="AU834" s="56"/>
      <c r="AV834" s="56"/>
      <c r="AW834" s="56"/>
      <c r="AX834" s="56"/>
      <c r="AY834" s="56"/>
      <c r="AZ834" s="56"/>
      <c r="BA834" s="56"/>
      <c r="BB834" s="56"/>
      <c r="BC834" s="56"/>
      <c r="BD834" s="56"/>
      <c r="BE834" s="56"/>
      <c r="BF834" s="56"/>
    </row>
    <row r="835" spans="1:58">
      <c r="A835" s="56"/>
      <c r="B835" s="56"/>
      <c r="C835" s="56"/>
      <c r="D835" s="56"/>
      <c r="E835" s="56"/>
      <c r="F835" s="56"/>
      <c r="G835" s="56"/>
      <c r="H835" s="56"/>
      <c r="I835" s="56"/>
      <c r="J835" s="58"/>
      <c r="K835" s="60">
        <v>50830</v>
      </c>
      <c r="L835" s="61">
        <f t="shared" si="40"/>
        <v>102.43752095694826</v>
      </c>
      <c r="M835" s="61">
        <f t="shared" si="41"/>
        <v>199.95079259775059</v>
      </c>
      <c r="N835" s="61">
        <f t="shared" si="39"/>
        <v>151.19415677734943</v>
      </c>
      <c r="O835" s="61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  <c r="AH835" s="56"/>
      <c r="AI835" s="56"/>
      <c r="AJ835" s="56"/>
      <c r="AK835" s="56"/>
      <c r="AL835" s="56"/>
      <c r="AM835" s="56"/>
      <c r="AN835" s="56"/>
      <c r="AO835" s="56"/>
      <c r="AP835" s="56"/>
      <c r="AQ835" s="56"/>
      <c r="AR835" s="56"/>
      <c r="AS835" s="56"/>
      <c r="AT835" s="56"/>
      <c r="AU835" s="56"/>
      <c r="AV835" s="56"/>
      <c r="AW835" s="56"/>
      <c r="AX835" s="56"/>
      <c r="AY835" s="56"/>
      <c r="AZ835" s="56"/>
      <c r="BA835" s="56"/>
      <c r="BB835" s="56"/>
      <c r="BC835" s="56"/>
      <c r="BD835" s="56"/>
      <c r="BE835" s="56"/>
      <c r="BF835" s="56"/>
    </row>
    <row r="836" spans="1:58">
      <c r="A836" s="56"/>
      <c r="B836" s="56"/>
      <c r="C836" s="56"/>
      <c r="D836" s="56"/>
      <c r="E836" s="56"/>
      <c r="F836" s="56"/>
      <c r="G836" s="56"/>
      <c r="H836" s="56"/>
      <c r="I836" s="56"/>
      <c r="J836" s="58"/>
      <c r="K836" s="60">
        <v>50861</v>
      </c>
      <c r="L836" s="61">
        <f t="shared" si="40"/>
        <v>102.43410574674927</v>
      </c>
      <c r="M836" s="61">
        <f t="shared" si="41"/>
        <v>200.27611807753732</v>
      </c>
      <c r="N836" s="61">
        <f t="shared" ref="N836:N899" si="42">AVERAGE(L836:M836)</f>
        <v>151.35511191214329</v>
      </c>
      <c r="O836" s="61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  <c r="AH836" s="56"/>
      <c r="AI836" s="56"/>
      <c r="AJ836" s="56"/>
      <c r="AK836" s="56"/>
      <c r="AL836" s="56"/>
      <c r="AM836" s="56"/>
      <c r="AN836" s="56"/>
      <c r="AO836" s="56"/>
      <c r="AP836" s="56"/>
      <c r="AQ836" s="56"/>
      <c r="AR836" s="56"/>
      <c r="AS836" s="56"/>
      <c r="AT836" s="56"/>
      <c r="AU836" s="56"/>
      <c r="AV836" s="56"/>
      <c r="AW836" s="56"/>
      <c r="AX836" s="56"/>
      <c r="AY836" s="56"/>
      <c r="AZ836" s="56"/>
      <c r="BA836" s="56"/>
      <c r="BB836" s="56"/>
      <c r="BC836" s="56"/>
      <c r="BD836" s="56"/>
      <c r="BE836" s="56"/>
      <c r="BF836" s="56"/>
    </row>
    <row r="837" spans="1:58">
      <c r="A837" s="56"/>
      <c r="B837" s="56"/>
      <c r="C837" s="56"/>
      <c r="D837" s="56"/>
      <c r="E837" s="56"/>
      <c r="F837" s="56"/>
      <c r="G837" s="56"/>
      <c r="H837" s="56"/>
      <c r="I837" s="56"/>
      <c r="J837" s="58"/>
      <c r="K837" s="60">
        <v>50891</v>
      </c>
      <c r="L837" s="61">
        <f t="shared" si="40"/>
        <v>102.43069065041149</v>
      </c>
      <c r="M837" s="61">
        <f t="shared" si="41"/>
        <v>200.60197287089377</v>
      </c>
      <c r="N837" s="61">
        <f t="shared" si="42"/>
        <v>151.51633176065263</v>
      </c>
      <c r="O837" s="61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  <c r="AH837" s="56"/>
      <c r="AI837" s="56"/>
      <c r="AJ837" s="56"/>
      <c r="AK837" s="56"/>
      <c r="AL837" s="56"/>
      <c r="AM837" s="56"/>
      <c r="AN837" s="56"/>
      <c r="AO837" s="56"/>
      <c r="AP837" s="56"/>
      <c r="AQ837" s="56"/>
      <c r="AR837" s="56"/>
      <c r="AS837" s="56"/>
      <c r="AT837" s="56"/>
      <c r="AU837" s="56"/>
      <c r="AV837" s="56"/>
      <c r="AW837" s="56"/>
      <c r="AX837" s="56"/>
      <c r="AY837" s="56"/>
      <c r="AZ837" s="56"/>
      <c r="BA837" s="56"/>
      <c r="BB837" s="56"/>
      <c r="BC837" s="56"/>
      <c r="BD837" s="56"/>
      <c r="BE837" s="56"/>
      <c r="BF837" s="56"/>
    </row>
    <row r="838" spans="1:58">
      <c r="A838" s="56"/>
      <c r="B838" s="56"/>
      <c r="C838" s="56"/>
      <c r="D838" s="56"/>
      <c r="E838" s="56"/>
      <c r="F838" s="56"/>
      <c r="G838" s="56"/>
      <c r="H838" s="56"/>
      <c r="I838" s="56"/>
      <c r="J838" s="58"/>
      <c r="K838" s="60">
        <v>50922</v>
      </c>
      <c r="L838" s="61">
        <f t="shared" si="40"/>
        <v>102.42727566793114</v>
      </c>
      <c r="M838" s="61">
        <f t="shared" si="41"/>
        <v>200.9283578390278</v>
      </c>
      <c r="N838" s="61">
        <f t="shared" si="42"/>
        <v>151.67781675347948</v>
      </c>
      <c r="O838" s="61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  <c r="AH838" s="56"/>
      <c r="AI838" s="56"/>
      <c r="AJ838" s="56"/>
      <c r="AK838" s="56"/>
      <c r="AL838" s="56"/>
      <c r="AM838" s="56"/>
      <c r="AN838" s="56"/>
      <c r="AO838" s="56"/>
      <c r="AP838" s="56"/>
      <c r="AQ838" s="56"/>
      <c r="AR838" s="56"/>
      <c r="AS838" s="56"/>
      <c r="AT838" s="56"/>
      <c r="AU838" s="56"/>
      <c r="AV838" s="56"/>
      <c r="AW838" s="56"/>
      <c r="AX838" s="56"/>
      <c r="AY838" s="56"/>
      <c r="AZ838" s="56"/>
      <c r="BA838" s="56"/>
      <c r="BB838" s="56"/>
      <c r="BC838" s="56"/>
      <c r="BD838" s="56"/>
      <c r="BE838" s="56"/>
      <c r="BF838" s="56"/>
    </row>
    <row r="839" spans="1:58">
      <c r="A839" s="56"/>
      <c r="B839" s="56"/>
      <c r="C839" s="56"/>
      <c r="D839" s="56"/>
      <c r="E839" s="56"/>
      <c r="F839" s="56"/>
      <c r="G839" s="56"/>
      <c r="H839" s="56"/>
      <c r="I839" s="56"/>
      <c r="J839" s="58"/>
      <c r="K839" s="60">
        <v>50952</v>
      </c>
      <c r="L839" s="61">
        <f t="shared" si="40"/>
        <v>102.42386079930441</v>
      </c>
      <c r="M839" s="61">
        <f t="shared" si="41"/>
        <v>201.25527384454844</v>
      </c>
      <c r="N839" s="61">
        <f t="shared" si="42"/>
        <v>151.83956732192644</v>
      </c>
      <c r="O839" s="61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  <c r="AH839" s="56"/>
      <c r="AI839" s="56"/>
      <c r="AJ839" s="56"/>
      <c r="AK839" s="56"/>
      <c r="AL839" s="56"/>
      <c r="AM839" s="56"/>
      <c r="AN839" s="56"/>
      <c r="AO839" s="56"/>
      <c r="AP839" s="56"/>
      <c r="AQ839" s="56"/>
      <c r="AR839" s="56"/>
      <c r="AS839" s="56"/>
      <c r="AT839" s="56"/>
      <c r="AU839" s="56"/>
      <c r="AV839" s="56"/>
      <c r="AW839" s="56"/>
      <c r="AX839" s="56"/>
      <c r="AY839" s="56"/>
      <c r="AZ839" s="56"/>
      <c r="BA839" s="56"/>
      <c r="BB839" s="56"/>
      <c r="BC839" s="56"/>
      <c r="BD839" s="56"/>
      <c r="BE839" s="56"/>
      <c r="BF839" s="56"/>
    </row>
    <row r="840" spans="1:58">
      <c r="A840" s="56"/>
      <c r="B840" s="56"/>
      <c r="C840" s="56"/>
      <c r="D840" s="56"/>
      <c r="E840" s="56"/>
      <c r="F840" s="56"/>
      <c r="G840" s="56"/>
      <c r="H840" s="56"/>
      <c r="I840" s="56"/>
      <c r="J840" s="58"/>
      <c r="K840" s="60">
        <v>50983</v>
      </c>
      <c r="L840" s="61">
        <f t="shared" si="40"/>
        <v>102.42044604452751</v>
      </c>
      <c r="M840" s="61">
        <f t="shared" si="41"/>
        <v>201.58272175146826</v>
      </c>
      <c r="N840" s="61">
        <f t="shared" si="42"/>
        <v>152.00158389799788</v>
      </c>
      <c r="O840" s="61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  <c r="AH840" s="56"/>
      <c r="AI840" s="56"/>
      <c r="AJ840" s="56"/>
      <c r="AK840" s="56"/>
      <c r="AL840" s="56"/>
      <c r="AM840" s="56"/>
      <c r="AN840" s="56"/>
      <c r="AO840" s="56"/>
      <c r="AP840" s="56"/>
      <c r="AQ840" s="56"/>
      <c r="AR840" s="56"/>
      <c r="AS840" s="56"/>
      <c r="AT840" s="56"/>
      <c r="AU840" s="56"/>
      <c r="AV840" s="56"/>
      <c r="AW840" s="56"/>
      <c r="AX840" s="56"/>
      <c r="AY840" s="56"/>
      <c r="AZ840" s="56"/>
      <c r="BA840" s="56"/>
      <c r="BB840" s="56"/>
      <c r="BC840" s="56"/>
      <c r="BD840" s="56"/>
      <c r="BE840" s="56"/>
      <c r="BF840" s="56"/>
    </row>
    <row r="841" spans="1:58">
      <c r="A841" s="56"/>
      <c r="B841" s="56"/>
      <c r="C841" s="56"/>
      <c r="D841" s="56"/>
      <c r="E841" s="56"/>
      <c r="F841" s="56"/>
      <c r="G841" s="56"/>
      <c r="H841" s="56"/>
      <c r="I841" s="56"/>
      <c r="J841" s="58"/>
      <c r="K841" s="60">
        <v>51014</v>
      </c>
      <c r="L841" s="61">
        <f t="shared" si="40"/>
        <v>102.41703140359664</v>
      </c>
      <c r="M841" s="61">
        <f t="shared" si="41"/>
        <v>201.91070242520553</v>
      </c>
      <c r="N841" s="61">
        <f t="shared" si="42"/>
        <v>152.16386691440107</v>
      </c>
      <c r="O841" s="61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  <c r="AH841" s="56"/>
      <c r="AI841" s="56"/>
      <c r="AJ841" s="56"/>
      <c r="AK841" s="56"/>
      <c r="AL841" s="56"/>
      <c r="AM841" s="56"/>
      <c r="AN841" s="56"/>
      <c r="AO841" s="56"/>
      <c r="AP841" s="56"/>
      <c r="AQ841" s="56"/>
      <c r="AR841" s="56"/>
      <c r="AS841" s="56"/>
      <c r="AT841" s="56"/>
      <c r="AU841" s="56"/>
      <c r="AV841" s="56"/>
      <c r="AW841" s="56"/>
      <c r="AX841" s="56"/>
      <c r="AY841" s="56"/>
      <c r="AZ841" s="56"/>
      <c r="BA841" s="56"/>
      <c r="BB841" s="56"/>
      <c r="BC841" s="56"/>
      <c r="BD841" s="56"/>
      <c r="BE841" s="56"/>
      <c r="BF841" s="56"/>
    </row>
    <row r="842" spans="1:58">
      <c r="A842" s="56"/>
      <c r="B842" s="56"/>
      <c r="C842" s="56"/>
      <c r="D842" s="56"/>
      <c r="E842" s="56"/>
      <c r="F842" s="56"/>
      <c r="G842" s="56"/>
      <c r="H842" s="56"/>
      <c r="I842" s="56"/>
      <c r="J842" s="58"/>
      <c r="K842" s="60">
        <v>51044</v>
      </c>
      <c r="L842" s="61">
        <f t="shared" si="40"/>
        <v>102.413616876508</v>
      </c>
      <c r="M842" s="61">
        <f t="shared" si="41"/>
        <v>202.23921673258667</v>
      </c>
      <c r="N842" s="61">
        <f t="shared" si="42"/>
        <v>152.32641680454734</v>
      </c>
      <c r="O842" s="61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  <c r="AH842" s="56"/>
      <c r="AI842" s="56"/>
      <c r="AJ842" s="56"/>
      <c r="AK842" s="56"/>
      <c r="AL842" s="56"/>
      <c r="AM842" s="56"/>
      <c r="AN842" s="56"/>
      <c r="AO842" s="56"/>
      <c r="AP842" s="56"/>
      <c r="AQ842" s="56"/>
      <c r="AR842" s="56"/>
      <c r="AS842" s="56"/>
      <c r="AT842" s="56"/>
      <c r="AU842" s="56"/>
      <c r="AV842" s="56"/>
      <c r="AW842" s="56"/>
      <c r="AX842" s="56"/>
      <c r="AY842" s="56"/>
      <c r="AZ842" s="56"/>
      <c r="BA842" s="56"/>
      <c r="BB842" s="56"/>
      <c r="BC842" s="56"/>
      <c r="BD842" s="56"/>
      <c r="BE842" s="56"/>
      <c r="BF842" s="56"/>
    </row>
    <row r="843" spans="1:58">
      <c r="A843" s="56"/>
      <c r="B843" s="56"/>
      <c r="C843" s="56"/>
      <c r="D843" s="56"/>
      <c r="E843" s="56"/>
      <c r="F843" s="56"/>
      <c r="G843" s="56"/>
      <c r="H843" s="56"/>
      <c r="I843" s="56"/>
      <c r="J843" s="58"/>
      <c r="K843" s="60">
        <v>51075</v>
      </c>
      <c r="L843" s="61">
        <f t="shared" si="40"/>
        <v>102.4102024632578</v>
      </c>
      <c r="M843" s="61">
        <f t="shared" si="41"/>
        <v>202.56826554184838</v>
      </c>
      <c r="N843" s="61">
        <f t="shared" si="42"/>
        <v>152.48923400255308</v>
      </c>
      <c r="O843" s="61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  <c r="AH843" s="56"/>
      <c r="AI843" s="56"/>
      <c r="AJ843" s="56"/>
      <c r="AK843" s="56"/>
      <c r="AL843" s="56"/>
      <c r="AM843" s="56"/>
      <c r="AN843" s="56"/>
      <c r="AO843" s="56"/>
      <c r="AP843" s="56"/>
      <c r="AQ843" s="56"/>
      <c r="AR843" s="56"/>
      <c r="AS843" s="56"/>
      <c r="AT843" s="56"/>
      <c r="AU843" s="56"/>
      <c r="AV843" s="56"/>
      <c r="AW843" s="56"/>
      <c r="AX843" s="56"/>
      <c r="AY843" s="56"/>
      <c r="AZ843" s="56"/>
      <c r="BA843" s="56"/>
      <c r="BB843" s="56"/>
      <c r="BC843" s="56"/>
      <c r="BD843" s="56"/>
      <c r="BE843" s="56"/>
      <c r="BF843" s="56"/>
    </row>
    <row r="844" spans="1:58">
      <c r="A844" s="56"/>
      <c r="B844" s="56"/>
      <c r="C844" s="56"/>
      <c r="D844" s="56"/>
      <c r="E844" s="56"/>
      <c r="F844" s="56"/>
      <c r="G844" s="56"/>
      <c r="H844" s="56"/>
      <c r="I844" s="56"/>
      <c r="J844" s="58"/>
      <c r="K844" s="60">
        <v>51105</v>
      </c>
      <c r="L844" s="61">
        <f t="shared" si="40"/>
        <v>102.40678816384225</v>
      </c>
      <c r="M844" s="61">
        <f t="shared" si="41"/>
        <v>202.89784972264002</v>
      </c>
      <c r="N844" s="61">
        <f t="shared" si="42"/>
        <v>152.65231894324114</v>
      </c>
      <c r="O844" s="61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  <c r="AH844" s="56"/>
      <c r="AI844" s="56"/>
      <c r="AJ844" s="56"/>
      <c r="AK844" s="56"/>
      <c r="AL844" s="56"/>
      <c r="AM844" s="56"/>
      <c r="AN844" s="56"/>
      <c r="AO844" s="56"/>
      <c r="AP844" s="56"/>
      <c r="AQ844" s="56"/>
      <c r="AR844" s="56"/>
      <c r="AS844" s="56"/>
      <c r="AT844" s="56"/>
      <c r="AU844" s="56"/>
      <c r="AV844" s="56"/>
      <c r="AW844" s="56"/>
      <c r="AX844" s="56"/>
      <c r="AY844" s="56"/>
      <c r="AZ844" s="56"/>
      <c r="BA844" s="56"/>
      <c r="BB844" s="56"/>
      <c r="BC844" s="56"/>
      <c r="BD844" s="56"/>
      <c r="BE844" s="56"/>
      <c r="BF844" s="56"/>
    </row>
    <row r="845" spans="1:58">
      <c r="A845" s="56"/>
      <c r="B845" s="56"/>
      <c r="C845" s="56"/>
      <c r="D845" s="56"/>
      <c r="E845" s="56"/>
      <c r="F845" s="56"/>
      <c r="G845" s="56"/>
      <c r="H845" s="56"/>
      <c r="I845" s="56"/>
      <c r="J845" s="58"/>
      <c r="K845" s="60">
        <v>51136</v>
      </c>
      <c r="L845" s="61">
        <f t="shared" si="40"/>
        <v>102.40337397825755</v>
      </c>
      <c r="M845" s="61">
        <f t="shared" si="41"/>
        <v>203.22797014602591</v>
      </c>
      <c r="N845" s="61">
        <f t="shared" si="42"/>
        <v>152.81567206214174</v>
      </c>
      <c r="O845" s="61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  <c r="AH845" s="56"/>
      <c r="AI845" s="56"/>
      <c r="AJ845" s="56"/>
      <c r="AK845" s="56"/>
      <c r="AL845" s="56"/>
      <c r="AM845" s="56"/>
      <c r="AN845" s="56"/>
      <c r="AO845" s="56"/>
      <c r="AP845" s="56"/>
      <c r="AQ845" s="56"/>
      <c r="AR845" s="56"/>
      <c r="AS845" s="56"/>
      <c r="AT845" s="56"/>
      <c r="AU845" s="56"/>
      <c r="AV845" s="56"/>
      <c r="AW845" s="56"/>
      <c r="AX845" s="56"/>
      <c r="AY845" s="56"/>
      <c r="AZ845" s="56"/>
      <c r="BA845" s="56"/>
      <c r="BB845" s="56"/>
      <c r="BC845" s="56"/>
      <c r="BD845" s="56"/>
      <c r="BE845" s="56"/>
      <c r="BF845" s="56"/>
    </row>
    <row r="846" spans="1:58">
      <c r="A846" s="56"/>
      <c r="B846" s="56"/>
      <c r="C846" s="56"/>
      <c r="D846" s="56"/>
      <c r="E846" s="56"/>
      <c r="F846" s="56"/>
      <c r="G846" s="56"/>
      <c r="H846" s="56"/>
      <c r="I846" s="56"/>
      <c r="J846" s="58"/>
      <c r="K846" s="60">
        <v>51167</v>
      </c>
      <c r="L846" s="61">
        <f t="shared" si="40"/>
        <v>102.3999599064999</v>
      </c>
      <c r="M846" s="61">
        <f t="shared" si="41"/>
        <v>203.55862768448762</v>
      </c>
      <c r="N846" s="61">
        <f t="shared" si="42"/>
        <v>152.97929379549376</v>
      </c>
      <c r="O846" s="61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  <c r="AH846" s="56"/>
      <c r="AI846" s="56"/>
      <c r="AJ846" s="56"/>
      <c r="AK846" s="56"/>
      <c r="AL846" s="56"/>
      <c r="AM846" s="56"/>
      <c r="AN846" s="56"/>
      <c r="AO846" s="56"/>
      <c r="AP846" s="56"/>
      <c r="AQ846" s="56"/>
      <c r="AR846" s="56"/>
      <c r="AS846" s="56"/>
      <c r="AT846" s="56"/>
      <c r="AU846" s="56"/>
      <c r="AV846" s="56"/>
      <c r="AW846" s="56"/>
      <c r="AX846" s="56"/>
      <c r="AY846" s="56"/>
      <c r="AZ846" s="56"/>
      <c r="BA846" s="56"/>
      <c r="BB846" s="56"/>
      <c r="BC846" s="56"/>
      <c r="BD846" s="56"/>
      <c r="BE846" s="56"/>
      <c r="BF846" s="56"/>
    </row>
    <row r="847" spans="1:58">
      <c r="A847" s="56"/>
      <c r="B847" s="56"/>
      <c r="C847" s="56"/>
      <c r="D847" s="56"/>
      <c r="E847" s="56"/>
      <c r="F847" s="56"/>
      <c r="G847" s="56"/>
      <c r="H847" s="56"/>
      <c r="I847" s="56"/>
      <c r="J847" s="58"/>
      <c r="K847" s="60">
        <v>51196</v>
      </c>
      <c r="L847" s="61">
        <f t="shared" si="40"/>
        <v>102.39654594856552</v>
      </c>
      <c r="M847" s="61">
        <f t="shared" si="41"/>
        <v>203.88982321192626</v>
      </c>
      <c r="N847" s="61">
        <f t="shared" si="42"/>
        <v>153.14318458024587</v>
      </c>
      <c r="O847" s="61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  <c r="AH847" s="56"/>
      <c r="AI847" s="56"/>
      <c r="AJ847" s="56"/>
      <c r="AK847" s="56"/>
      <c r="AL847" s="56"/>
      <c r="AM847" s="56"/>
      <c r="AN847" s="56"/>
      <c r="AO847" s="56"/>
      <c r="AP847" s="56"/>
      <c r="AQ847" s="56"/>
      <c r="AR847" s="56"/>
      <c r="AS847" s="56"/>
      <c r="AT847" s="56"/>
      <c r="AU847" s="56"/>
      <c r="AV847" s="56"/>
      <c r="AW847" s="56"/>
      <c r="AX847" s="56"/>
      <c r="AY847" s="56"/>
      <c r="AZ847" s="56"/>
      <c r="BA847" s="56"/>
      <c r="BB847" s="56"/>
      <c r="BC847" s="56"/>
      <c r="BD847" s="56"/>
      <c r="BE847" s="56"/>
      <c r="BF847" s="56"/>
    </row>
    <row r="848" spans="1:58">
      <c r="A848" s="56"/>
      <c r="B848" s="56"/>
      <c r="C848" s="56"/>
      <c r="D848" s="56"/>
      <c r="E848" s="56"/>
      <c r="F848" s="56"/>
      <c r="G848" s="56"/>
      <c r="H848" s="56"/>
      <c r="I848" s="56"/>
      <c r="J848" s="58"/>
      <c r="K848" s="60">
        <v>51227</v>
      </c>
      <c r="L848" s="61">
        <f t="shared" si="40"/>
        <v>102.3931321044506</v>
      </c>
      <c r="M848" s="61">
        <f t="shared" si="41"/>
        <v>204.22155760366479</v>
      </c>
      <c r="N848" s="61">
        <f t="shared" si="42"/>
        <v>153.3073448540577</v>
      </c>
      <c r="O848" s="61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  <c r="AH848" s="56"/>
      <c r="AI848" s="56"/>
      <c r="AJ848" s="56"/>
      <c r="AK848" s="56"/>
      <c r="AL848" s="56"/>
      <c r="AM848" s="56"/>
      <c r="AN848" s="56"/>
      <c r="AO848" s="56"/>
      <c r="AP848" s="56"/>
      <c r="AQ848" s="56"/>
      <c r="AR848" s="56"/>
      <c r="AS848" s="56"/>
      <c r="AT848" s="56"/>
      <c r="AU848" s="56"/>
      <c r="AV848" s="56"/>
      <c r="AW848" s="56"/>
      <c r="AX848" s="56"/>
      <c r="AY848" s="56"/>
      <c r="AZ848" s="56"/>
      <c r="BA848" s="56"/>
      <c r="BB848" s="56"/>
      <c r="BC848" s="56"/>
      <c r="BD848" s="56"/>
      <c r="BE848" s="56"/>
      <c r="BF848" s="56"/>
    </row>
    <row r="849" spans="1:58">
      <c r="A849" s="56"/>
      <c r="B849" s="56"/>
      <c r="C849" s="56"/>
      <c r="D849" s="56"/>
      <c r="E849" s="56"/>
      <c r="F849" s="56"/>
      <c r="G849" s="56"/>
      <c r="H849" s="56"/>
      <c r="I849" s="56"/>
      <c r="J849" s="58"/>
      <c r="K849" s="60">
        <v>51257</v>
      </c>
      <c r="L849" s="61">
        <f t="shared" si="40"/>
        <v>102.38971837415136</v>
      </c>
      <c r="M849" s="61">
        <f t="shared" si="41"/>
        <v>204.55383173645038</v>
      </c>
      <c r="N849" s="61">
        <f t="shared" si="42"/>
        <v>153.47177505530087</v>
      </c>
      <c r="O849" s="61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  <c r="AH849" s="56"/>
      <c r="AI849" s="56"/>
      <c r="AJ849" s="56"/>
      <c r="AK849" s="56"/>
      <c r="AL849" s="56"/>
      <c r="AM849" s="56"/>
      <c r="AN849" s="56"/>
      <c r="AO849" s="56"/>
      <c r="AP849" s="56"/>
      <c r="AQ849" s="56"/>
      <c r="AR849" s="56"/>
      <c r="AS849" s="56"/>
      <c r="AT849" s="56"/>
      <c r="AU849" s="56"/>
      <c r="AV849" s="56"/>
      <c r="AW849" s="56"/>
      <c r="AX849" s="56"/>
      <c r="AY849" s="56"/>
      <c r="AZ849" s="56"/>
      <c r="BA849" s="56"/>
      <c r="BB849" s="56"/>
      <c r="BC849" s="56"/>
      <c r="BD849" s="56"/>
      <c r="BE849" s="56"/>
      <c r="BF849" s="56"/>
    </row>
    <row r="850" spans="1:58">
      <c r="A850" s="56"/>
      <c r="B850" s="56"/>
      <c r="C850" s="56"/>
      <c r="D850" s="56"/>
      <c r="E850" s="56"/>
      <c r="F850" s="56"/>
      <c r="G850" s="56"/>
      <c r="H850" s="56"/>
      <c r="I850" s="56"/>
      <c r="J850" s="58"/>
      <c r="K850" s="60">
        <v>51288</v>
      </c>
      <c r="L850" s="61">
        <f t="shared" si="40"/>
        <v>102.38630475766399</v>
      </c>
      <c r="M850" s="61">
        <f t="shared" si="41"/>
        <v>204.88664648845665</v>
      </c>
      <c r="N850" s="61">
        <f t="shared" si="42"/>
        <v>153.63647562306033</v>
      </c>
      <c r="O850" s="61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  <c r="AH850" s="56"/>
      <c r="AI850" s="56"/>
      <c r="AJ850" s="56"/>
      <c r="AK850" s="56"/>
      <c r="AL850" s="56"/>
      <c r="AM850" s="56"/>
      <c r="AN850" s="56"/>
      <c r="AO850" s="56"/>
      <c r="AP850" s="56"/>
      <c r="AQ850" s="56"/>
      <c r="AR850" s="56"/>
      <c r="AS850" s="56"/>
      <c r="AT850" s="56"/>
      <c r="AU850" s="56"/>
      <c r="AV850" s="56"/>
      <c r="AW850" s="56"/>
      <c r="AX850" s="56"/>
      <c r="AY850" s="56"/>
      <c r="AZ850" s="56"/>
      <c r="BA850" s="56"/>
      <c r="BB850" s="56"/>
      <c r="BC850" s="56"/>
      <c r="BD850" s="56"/>
      <c r="BE850" s="56"/>
      <c r="BF850" s="56"/>
    </row>
    <row r="851" spans="1:58">
      <c r="A851" s="56"/>
      <c r="B851" s="56"/>
      <c r="C851" s="56"/>
      <c r="D851" s="56"/>
      <c r="E851" s="56"/>
      <c r="F851" s="56"/>
      <c r="G851" s="56"/>
      <c r="H851" s="56"/>
      <c r="I851" s="56"/>
      <c r="J851" s="58"/>
      <c r="K851" s="60">
        <v>51318</v>
      </c>
      <c r="L851" s="61">
        <f t="shared" si="40"/>
        <v>102.38289125498471</v>
      </c>
      <c r="M851" s="61">
        <f t="shared" si="41"/>
        <v>205.22000273928606</v>
      </c>
      <c r="N851" s="61">
        <f t="shared" si="42"/>
        <v>153.80144699713537</v>
      </c>
      <c r="O851" s="61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6"/>
      <c r="AI851" s="56"/>
      <c r="AJ851" s="56"/>
      <c r="AK851" s="56"/>
      <c r="AL851" s="56"/>
      <c r="AM851" s="56"/>
      <c r="AN851" s="56"/>
      <c r="AO851" s="56"/>
      <c r="AP851" s="56"/>
      <c r="AQ851" s="56"/>
      <c r="AR851" s="56"/>
      <c r="AS851" s="56"/>
      <c r="AT851" s="56"/>
      <c r="AU851" s="56"/>
      <c r="AV851" s="56"/>
      <c r="AW851" s="56"/>
      <c r="AX851" s="56"/>
      <c r="AY851" s="56"/>
      <c r="AZ851" s="56"/>
      <c r="BA851" s="56"/>
      <c r="BB851" s="56"/>
      <c r="BC851" s="56"/>
      <c r="BD851" s="56"/>
      <c r="BE851" s="56"/>
      <c r="BF851" s="56"/>
    </row>
    <row r="852" spans="1:58">
      <c r="A852" s="56"/>
      <c r="B852" s="56"/>
      <c r="C852" s="56"/>
      <c r="D852" s="56"/>
      <c r="E852" s="56"/>
      <c r="F852" s="56"/>
      <c r="G852" s="56"/>
      <c r="H852" s="56"/>
      <c r="I852" s="56"/>
      <c r="J852" s="58"/>
      <c r="K852" s="60">
        <v>51349</v>
      </c>
      <c r="L852" s="61">
        <f t="shared" si="40"/>
        <v>102.37947786610972</v>
      </c>
      <c r="M852" s="61">
        <f t="shared" si="41"/>
        <v>205.55390136997218</v>
      </c>
      <c r="N852" s="61">
        <f t="shared" si="42"/>
        <v>153.96668961804096</v>
      </c>
      <c r="O852" s="61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  <c r="AH852" s="56"/>
      <c r="AI852" s="56"/>
      <c r="AJ852" s="56"/>
      <c r="AK852" s="56"/>
      <c r="AL852" s="56"/>
      <c r="AM852" s="56"/>
      <c r="AN852" s="56"/>
      <c r="AO852" s="56"/>
      <c r="AP852" s="56"/>
      <c r="AQ852" s="56"/>
      <c r="AR852" s="56"/>
      <c r="AS852" s="56"/>
      <c r="AT852" s="56"/>
      <c r="AU852" s="56"/>
      <c r="AV852" s="56"/>
      <c r="AW852" s="56"/>
      <c r="AX852" s="56"/>
      <c r="AY852" s="56"/>
      <c r="AZ852" s="56"/>
      <c r="BA852" s="56"/>
      <c r="BB852" s="56"/>
      <c r="BC852" s="56"/>
      <c r="BD852" s="56"/>
      <c r="BE852" s="56"/>
      <c r="BF852" s="56"/>
    </row>
    <row r="853" spans="1:58">
      <c r="A853" s="56"/>
      <c r="B853" s="56"/>
      <c r="C853" s="56"/>
      <c r="D853" s="56"/>
      <c r="E853" s="56"/>
      <c r="F853" s="56"/>
      <c r="G853" s="56"/>
      <c r="H853" s="56"/>
      <c r="I853" s="56"/>
      <c r="J853" s="58"/>
      <c r="K853" s="60">
        <v>51380</v>
      </c>
      <c r="L853" s="61">
        <f t="shared" si="40"/>
        <v>102.37606459103523</v>
      </c>
      <c r="M853" s="61">
        <f t="shared" si="41"/>
        <v>205.88834326298209</v>
      </c>
      <c r="N853" s="61">
        <f t="shared" si="42"/>
        <v>154.13220392700867</v>
      </c>
      <c r="O853" s="61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  <c r="AH853" s="56"/>
      <c r="AI853" s="56"/>
      <c r="AJ853" s="56"/>
      <c r="AK853" s="56"/>
      <c r="AL853" s="56"/>
      <c r="AM853" s="56"/>
      <c r="AN853" s="56"/>
      <c r="AO853" s="56"/>
      <c r="AP853" s="56"/>
      <c r="AQ853" s="56"/>
      <c r="AR853" s="56"/>
      <c r="AS853" s="56"/>
      <c r="AT853" s="56"/>
      <c r="AU853" s="56"/>
      <c r="AV853" s="56"/>
      <c r="AW853" s="56"/>
      <c r="AX853" s="56"/>
      <c r="AY853" s="56"/>
      <c r="AZ853" s="56"/>
      <c r="BA853" s="56"/>
      <c r="BB853" s="56"/>
      <c r="BC853" s="56"/>
      <c r="BD853" s="56"/>
      <c r="BE853" s="56"/>
      <c r="BF853" s="56"/>
    </row>
    <row r="854" spans="1:58">
      <c r="A854" s="56"/>
      <c r="B854" s="56"/>
      <c r="C854" s="56"/>
      <c r="D854" s="56"/>
      <c r="E854" s="56"/>
      <c r="F854" s="56"/>
      <c r="G854" s="56"/>
      <c r="H854" s="56"/>
      <c r="I854" s="56"/>
      <c r="J854" s="58"/>
      <c r="K854" s="60">
        <v>51410</v>
      </c>
      <c r="L854" s="61">
        <f t="shared" si="40"/>
        <v>102.37265142975743</v>
      </c>
      <c r="M854" s="61">
        <f t="shared" si="41"/>
        <v>206.22332930221862</v>
      </c>
      <c r="N854" s="61">
        <f t="shared" si="42"/>
        <v>154.29799036598803</v>
      </c>
      <c r="O854" s="61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  <c r="AH854" s="56"/>
      <c r="AI854" s="56"/>
      <c r="AJ854" s="56"/>
      <c r="AK854" s="56"/>
      <c r="AL854" s="56"/>
      <c r="AM854" s="56"/>
      <c r="AN854" s="56"/>
      <c r="AO854" s="56"/>
      <c r="AP854" s="56"/>
      <c r="AQ854" s="56"/>
      <c r="AR854" s="56"/>
      <c r="AS854" s="56"/>
      <c r="AT854" s="56"/>
      <c r="AU854" s="56"/>
      <c r="AV854" s="56"/>
      <c r="AW854" s="56"/>
      <c r="AX854" s="56"/>
      <c r="AY854" s="56"/>
      <c r="AZ854" s="56"/>
      <c r="BA854" s="56"/>
      <c r="BB854" s="56"/>
      <c r="BC854" s="56"/>
      <c r="BD854" s="56"/>
      <c r="BE854" s="56"/>
      <c r="BF854" s="56"/>
    </row>
    <row r="855" spans="1:58">
      <c r="A855" s="56"/>
      <c r="B855" s="56"/>
      <c r="C855" s="56"/>
      <c r="D855" s="56"/>
      <c r="E855" s="56"/>
      <c r="F855" s="56"/>
      <c r="G855" s="56"/>
      <c r="H855" s="56"/>
      <c r="I855" s="56"/>
      <c r="J855" s="58"/>
      <c r="K855" s="60">
        <v>51441</v>
      </c>
      <c r="L855" s="61">
        <f t="shared" si="40"/>
        <v>102.36923838227253</v>
      </c>
      <c r="M855" s="61">
        <f t="shared" si="41"/>
        <v>206.55886037302278</v>
      </c>
      <c r="N855" s="61">
        <f t="shared" si="42"/>
        <v>154.46404937764765</v>
      </c>
      <c r="O855" s="61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  <c r="AH855" s="56"/>
      <c r="AI855" s="56"/>
      <c r="AJ855" s="56"/>
      <c r="AK855" s="56"/>
      <c r="AL855" s="56"/>
      <c r="AM855" s="56"/>
      <c r="AN855" s="56"/>
      <c r="AO855" s="56"/>
      <c r="AP855" s="56"/>
      <c r="AQ855" s="56"/>
      <c r="AR855" s="56"/>
      <c r="AS855" s="56"/>
      <c r="AT855" s="56"/>
      <c r="AU855" s="56"/>
      <c r="AV855" s="56"/>
      <c r="AW855" s="56"/>
      <c r="AX855" s="56"/>
      <c r="AY855" s="56"/>
      <c r="AZ855" s="56"/>
      <c r="BA855" s="56"/>
      <c r="BB855" s="56"/>
      <c r="BC855" s="56"/>
      <c r="BD855" s="56"/>
      <c r="BE855" s="56"/>
      <c r="BF855" s="56"/>
    </row>
    <row r="856" spans="1:58">
      <c r="A856" s="56"/>
      <c r="B856" s="56"/>
      <c r="C856" s="56"/>
      <c r="D856" s="56"/>
      <c r="E856" s="56"/>
      <c r="F856" s="56"/>
      <c r="G856" s="56"/>
      <c r="H856" s="56"/>
      <c r="I856" s="56"/>
      <c r="J856" s="58"/>
      <c r="K856" s="60">
        <v>51471</v>
      </c>
      <c r="L856" s="61">
        <f t="shared" si="40"/>
        <v>102.36582544857674</v>
      </c>
      <c r="M856" s="61">
        <f t="shared" si="41"/>
        <v>206.89493736217602</v>
      </c>
      <c r="N856" s="61">
        <f t="shared" si="42"/>
        <v>154.6303814053764</v>
      </c>
      <c r="O856" s="61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  <c r="AH856" s="56"/>
      <c r="AI856" s="56"/>
      <c r="AJ856" s="56"/>
      <c r="AK856" s="56"/>
      <c r="AL856" s="56"/>
      <c r="AM856" s="56"/>
      <c r="AN856" s="56"/>
      <c r="AO856" s="56"/>
      <c r="AP856" s="56"/>
      <c r="AQ856" s="56"/>
      <c r="AR856" s="56"/>
      <c r="AS856" s="56"/>
      <c r="AT856" s="56"/>
      <c r="AU856" s="56"/>
      <c r="AV856" s="56"/>
      <c r="AW856" s="56"/>
      <c r="AX856" s="56"/>
      <c r="AY856" s="56"/>
      <c r="AZ856" s="56"/>
      <c r="BA856" s="56"/>
      <c r="BB856" s="56"/>
      <c r="BC856" s="56"/>
      <c r="BD856" s="56"/>
      <c r="BE856" s="56"/>
      <c r="BF856" s="56"/>
    </row>
    <row r="857" spans="1:58">
      <c r="A857" s="56"/>
      <c r="B857" s="56"/>
      <c r="C857" s="56"/>
      <c r="D857" s="56"/>
      <c r="E857" s="56"/>
      <c r="F857" s="56"/>
      <c r="G857" s="56"/>
      <c r="H857" s="56"/>
      <c r="I857" s="56"/>
      <c r="J857" s="58"/>
      <c r="K857" s="60">
        <v>51502</v>
      </c>
      <c r="L857" s="61">
        <f t="shared" si="40"/>
        <v>102.36241262866628</v>
      </c>
      <c r="M857" s="61">
        <f t="shared" si="41"/>
        <v>207.23156115790263</v>
      </c>
      <c r="N857" s="61">
        <f t="shared" si="42"/>
        <v>154.79698689328444</v>
      </c>
      <c r="O857" s="61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  <c r="AH857" s="56"/>
      <c r="AI857" s="56"/>
      <c r="AJ857" s="56"/>
      <c r="AK857" s="56"/>
      <c r="AL857" s="56"/>
      <c r="AM857" s="56"/>
      <c r="AN857" s="56"/>
      <c r="AO857" s="56"/>
      <c r="AP857" s="56"/>
      <c r="AQ857" s="56"/>
      <c r="AR857" s="56"/>
      <c r="AS857" s="56"/>
      <c r="AT857" s="56"/>
      <c r="AU857" s="56"/>
      <c r="AV857" s="56"/>
      <c r="AW857" s="56"/>
      <c r="AX857" s="56"/>
      <c r="AY857" s="56"/>
      <c r="AZ857" s="56"/>
      <c r="BA857" s="56"/>
      <c r="BB857" s="56"/>
      <c r="BC857" s="56"/>
      <c r="BD857" s="56"/>
      <c r="BE857" s="56"/>
      <c r="BF857" s="56"/>
    </row>
    <row r="858" spans="1:58">
      <c r="A858" s="56"/>
      <c r="B858" s="56"/>
      <c r="C858" s="56"/>
      <c r="D858" s="56"/>
      <c r="E858" s="56"/>
      <c r="F858" s="56"/>
      <c r="G858" s="56"/>
      <c r="H858" s="56"/>
      <c r="I858" s="56"/>
      <c r="J858" s="58"/>
      <c r="K858" s="60">
        <v>51533</v>
      </c>
      <c r="L858" s="61">
        <f t="shared" si="40"/>
        <v>102.35899992253734</v>
      </c>
      <c r="M858" s="61">
        <f t="shared" si="41"/>
        <v>207.56873264987203</v>
      </c>
      <c r="N858" s="61">
        <f t="shared" si="42"/>
        <v>154.96386628620468</v>
      </c>
      <c r="O858" s="61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  <c r="AH858" s="56"/>
      <c r="AI858" s="56"/>
      <c r="AJ858" s="56"/>
      <c r="AK858" s="56"/>
      <c r="AL858" s="56"/>
      <c r="AM858" s="56"/>
      <c r="AN858" s="56"/>
      <c r="AO858" s="56"/>
      <c r="AP858" s="56"/>
      <c r="AQ858" s="56"/>
      <c r="AR858" s="56"/>
      <c r="AS858" s="56"/>
      <c r="AT858" s="56"/>
      <c r="AU858" s="56"/>
      <c r="AV858" s="56"/>
      <c r="AW858" s="56"/>
      <c r="AX858" s="56"/>
      <c r="AY858" s="56"/>
      <c r="AZ858" s="56"/>
      <c r="BA858" s="56"/>
      <c r="BB858" s="56"/>
      <c r="BC858" s="56"/>
      <c r="BD858" s="56"/>
      <c r="BE858" s="56"/>
      <c r="BF858" s="56"/>
    </row>
    <row r="859" spans="1:58">
      <c r="A859" s="56"/>
      <c r="B859" s="56"/>
      <c r="C859" s="56"/>
      <c r="D859" s="56"/>
      <c r="E859" s="56"/>
      <c r="F859" s="56"/>
      <c r="G859" s="56"/>
      <c r="H859" s="56"/>
      <c r="I859" s="56"/>
      <c r="J859" s="58"/>
      <c r="K859" s="60">
        <v>51561</v>
      </c>
      <c r="L859" s="61">
        <f t="shared" si="40"/>
        <v>102.35558733018613</v>
      </c>
      <c r="M859" s="61">
        <f t="shared" si="41"/>
        <v>207.90645272920122</v>
      </c>
      <c r="N859" s="61">
        <f t="shared" si="42"/>
        <v>155.13102002969367</v>
      </c>
      <c r="O859" s="61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  <c r="AH859" s="56"/>
      <c r="AI859" s="56"/>
      <c r="AJ859" s="56"/>
      <c r="AK859" s="56"/>
      <c r="AL859" s="56"/>
      <c r="AM859" s="56"/>
      <c r="AN859" s="56"/>
      <c r="AO859" s="56"/>
      <c r="AP859" s="56"/>
      <c r="AQ859" s="56"/>
      <c r="AR859" s="56"/>
      <c r="AS859" s="56"/>
      <c r="AT859" s="56"/>
      <c r="AU859" s="56"/>
      <c r="AV859" s="56"/>
      <c r="AW859" s="56"/>
      <c r="AX859" s="56"/>
      <c r="AY859" s="56"/>
      <c r="AZ859" s="56"/>
      <c r="BA859" s="56"/>
      <c r="BB859" s="56"/>
      <c r="BC859" s="56"/>
      <c r="BD859" s="56"/>
      <c r="BE859" s="56"/>
      <c r="BF859" s="56"/>
    </row>
    <row r="860" spans="1:58">
      <c r="A860" s="56"/>
      <c r="B860" s="56"/>
      <c r="C860" s="56"/>
      <c r="D860" s="56"/>
      <c r="E860" s="56"/>
      <c r="F860" s="56"/>
      <c r="G860" s="56"/>
      <c r="H860" s="56"/>
      <c r="I860" s="56"/>
      <c r="J860" s="58"/>
      <c r="K860" s="60">
        <v>51592</v>
      </c>
      <c r="L860" s="61">
        <f t="shared" si="40"/>
        <v>102.35217485160886</v>
      </c>
      <c r="M860" s="61">
        <f t="shared" si="41"/>
        <v>208.24472228845701</v>
      </c>
      <c r="N860" s="61">
        <f t="shared" si="42"/>
        <v>155.29844857003295</v>
      </c>
      <c r="O860" s="61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  <c r="AH860" s="56"/>
      <c r="AI860" s="56"/>
      <c r="AJ860" s="56"/>
      <c r="AK860" s="56"/>
      <c r="AL860" s="56"/>
      <c r="AM860" s="56"/>
      <c r="AN860" s="56"/>
      <c r="AO860" s="56"/>
      <c r="AP860" s="56"/>
      <c r="AQ860" s="56"/>
      <c r="AR860" s="56"/>
      <c r="AS860" s="56"/>
      <c r="AT860" s="56"/>
      <c r="AU860" s="56"/>
      <c r="AV860" s="56"/>
      <c r="AW860" s="56"/>
      <c r="AX860" s="56"/>
      <c r="AY860" s="56"/>
      <c r="AZ860" s="56"/>
      <c r="BA860" s="56"/>
      <c r="BB860" s="56"/>
      <c r="BC860" s="56"/>
      <c r="BD860" s="56"/>
      <c r="BE860" s="56"/>
      <c r="BF860" s="56"/>
    </row>
    <row r="861" spans="1:58">
      <c r="A861" s="56"/>
      <c r="B861" s="56"/>
      <c r="C861" s="56"/>
      <c r="D861" s="56"/>
      <c r="E861" s="56"/>
      <c r="F861" s="56"/>
      <c r="G861" s="56"/>
      <c r="H861" s="56"/>
      <c r="I861" s="56"/>
      <c r="J861" s="58"/>
      <c r="K861" s="60">
        <v>51622</v>
      </c>
      <c r="L861" s="61">
        <f t="shared" si="40"/>
        <v>102.34876248680175</v>
      </c>
      <c r="M861" s="61">
        <f t="shared" si="41"/>
        <v>208.58354222165846</v>
      </c>
      <c r="N861" s="61">
        <f t="shared" si="42"/>
        <v>155.4661523542301</v>
      </c>
      <c r="O861" s="61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  <c r="AH861" s="56"/>
      <c r="AI861" s="56"/>
      <c r="AJ861" s="56"/>
      <c r="AK861" s="56"/>
      <c r="AL861" s="56"/>
      <c r="AM861" s="56"/>
      <c r="AN861" s="56"/>
      <c r="AO861" s="56"/>
      <c r="AP861" s="56"/>
      <c r="AQ861" s="56"/>
      <c r="AR861" s="56"/>
      <c r="AS861" s="56"/>
      <c r="AT861" s="56"/>
      <c r="AU861" s="56"/>
      <c r="AV861" s="56"/>
      <c r="AW861" s="56"/>
      <c r="AX861" s="56"/>
      <c r="AY861" s="56"/>
      <c r="AZ861" s="56"/>
      <c r="BA861" s="56"/>
      <c r="BB861" s="56"/>
      <c r="BC861" s="56"/>
      <c r="BD861" s="56"/>
      <c r="BE861" s="56"/>
      <c r="BF861" s="56"/>
    </row>
    <row r="862" spans="1:58">
      <c r="A862" s="56"/>
      <c r="B862" s="56"/>
      <c r="C862" s="56"/>
      <c r="D862" s="56"/>
      <c r="E862" s="56"/>
      <c r="F862" s="56"/>
      <c r="G862" s="56"/>
      <c r="H862" s="56"/>
      <c r="I862" s="56"/>
      <c r="J862" s="58"/>
      <c r="K862" s="60">
        <v>51653</v>
      </c>
      <c r="L862" s="61">
        <f t="shared" si="40"/>
        <v>102.34535023576098</v>
      </c>
      <c r="M862" s="61">
        <f t="shared" si="41"/>
        <v>208.92291342427924</v>
      </c>
      <c r="N862" s="61">
        <f t="shared" si="42"/>
        <v>155.63413183002012</v>
      </c>
      <c r="O862" s="61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  <c r="AH862" s="56"/>
      <c r="AI862" s="56"/>
      <c r="AJ862" s="56"/>
      <c r="AK862" s="56"/>
      <c r="AL862" s="56"/>
      <c r="AM862" s="56"/>
      <c r="AN862" s="56"/>
      <c r="AO862" s="56"/>
      <c r="AP862" s="56"/>
      <c r="AQ862" s="56"/>
      <c r="AR862" s="56"/>
      <c r="AS862" s="56"/>
      <c r="AT862" s="56"/>
      <c r="AU862" s="56"/>
      <c r="AV862" s="56"/>
      <c r="AW862" s="56"/>
      <c r="AX862" s="56"/>
      <c r="AY862" s="56"/>
      <c r="AZ862" s="56"/>
      <c r="BA862" s="56"/>
      <c r="BB862" s="56"/>
      <c r="BC862" s="56"/>
      <c r="BD862" s="56"/>
      <c r="BE862" s="56"/>
      <c r="BF862" s="56"/>
    </row>
    <row r="863" spans="1:58">
      <c r="A863" s="56"/>
      <c r="B863" s="56"/>
      <c r="C863" s="56"/>
      <c r="D863" s="56"/>
      <c r="E863" s="56"/>
      <c r="F863" s="56"/>
      <c r="G863" s="56"/>
      <c r="H863" s="56"/>
      <c r="I863" s="56"/>
      <c r="J863" s="58"/>
      <c r="K863" s="60">
        <v>51683</v>
      </c>
      <c r="L863" s="61">
        <f t="shared" si="40"/>
        <v>102.34193809848277</v>
      </c>
      <c r="M863" s="61">
        <f t="shared" si="41"/>
        <v>209.26283679324999</v>
      </c>
      <c r="N863" s="61">
        <f t="shared" si="42"/>
        <v>155.80238744586637</v>
      </c>
      <c r="O863" s="61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  <c r="AH863" s="56"/>
      <c r="AI863" s="56"/>
      <c r="AJ863" s="56"/>
      <c r="AK863" s="56"/>
      <c r="AL863" s="56"/>
      <c r="AM863" s="56"/>
      <c r="AN863" s="56"/>
      <c r="AO863" s="56"/>
      <c r="AP863" s="56"/>
      <c r="AQ863" s="56"/>
      <c r="AR863" s="56"/>
      <c r="AS863" s="56"/>
      <c r="AT863" s="56"/>
      <c r="AU863" s="56"/>
      <c r="AV863" s="56"/>
      <c r="AW863" s="56"/>
      <c r="AX863" s="56"/>
      <c r="AY863" s="56"/>
      <c r="AZ863" s="56"/>
      <c r="BA863" s="56"/>
      <c r="BB863" s="56"/>
      <c r="BC863" s="56"/>
      <c r="BD863" s="56"/>
      <c r="BE863" s="56"/>
      <c r="BF863" s="56"/>
    </row>
    <row r="864" spans="1:58">
      <c r="A864" s="56"/>
      <c r="B864" s="56"/>
      <c r="C864" s="56"/>
      <c r="D864" s="56"/>
      <c r="E864" s="56"/>
      <c r="F864" s="56"/>
      <c r="G864" s="56"/>
      <c r="H864" s="56"/>
      <c r="I864" s="56"/>
      <c r="J864" s="58"/>
      <c r="K864" s="60">
        <v>51714</v>
      </c>
      <c r="L864" s="61">
        <f t="shared" si="40"/>
        <v>102.33852607496333</v>
      </c>
      <c r="M864" s="61">
        <f t="shared" si="41"/>
        <v>209.60331322696064</v>
      </c>
      <c r="N864" s="61">
        <f t="shared" si="42"/>
        <v>155.97091965096197</v>
      </c>
      <c r="O864" s="61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  <c r="AH864" s="56"/>
      <c r="AI864" s="56"/>
      <c r="AJ864" s="56"/>
      <c r="AK864" s="56"/>
      <c r="AL864" s="56"/>
      <c r="AM864" s="56"/>
      <c r="AN864" s="56"/>
      <c r="AO864" s="56"/>
      <c r="AP864" s="56"/>
      <c r="AQ864" s="56"/>
      <c r="AR864" s="56"/>
      <c r="AS864" s="56"/>
      <c r="AT864" s="56"/>
      <c r="AU864" s="56"/>
      <c r="AV864" s="56"/>
      <c r="AW864" s="56"/>
      <c r="AX864" s="56"/>
      <c r="AY864" s="56"/>
      <c r="AZ864" s="56"/>
      <c r="BA864" s="56"/>
      <c r="BB864" s="56"/>
      <c r="BC864" s="56"/>
      <c r="BD864" s="56"/>
      <c r="BE864" s="56"/>
      <c r="BF864" s="56"/>
    </row>
    <row r="865" spans="1:58">
      <c r="A865" s="56"/>
      <c r="B865" s="56"/>
      <c r="C865" s="56"/>
      <c r="D865" s="56"/>
      <c r="E865" s="56"/>
      <c r="F865" s="56"/>
      <c r="G865" s="56"/>
      <c r="H865" s="56"/>
      <c r="I865" s="56"/>
      <c r="J865" s="58"/>
      <c r="K865" s="60">
        <v>51745</v>
      </c>
      <c r="L865" s="61">
        <f t="shared" si="40"/>
        <v>102.33511416519886</v>
      </c>
      <c r="M865" s="61">
        <f t="shared" si="41"/>
        <v>209.94434362526283</v>
      </c>
      <c r="N865" s="61">
        <f t="shared" si="42"/>
        <v>156.13972889523086</v>
      </c>
      <c r="O865" s="61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  <c r="AH865" s="56"/>
      <c r="AI865" s="56"/>
      <c r="AJ865" s="56"/>
      <c r="AK865" s="56"/>
      <c r="AL865" s="56"/>
      <c r="AM865" s="56"/>
      <c r="AN865" s="56"/>
      <c r="AO865" s="56"/>
      <c r="AP865" s="56"/>
      <c r="AQ865" s="56"/>
      <c r="AR865" s="56"/>
      <c r="AS865" s="56"/>
      <c r="AT865" s="56"/>
      <c r="AU865" s="56"/>
      <c r="AV865" s="56"/>
      <c r="AW865" s="56"/>
      <c r="AX865" s="56"/>
      <c r="AY865" s="56"/>
      <c r="AZ865" s="56"/>
      <c r="BA865" s="56"/>
      <c r="BB865" s="56"/>
      <c r="BC865" s="56"/>
      <c r="BD865" s="56"/>
      <c r="BE865" s="56"/>
      <c r="BF865" s="56"/>
    </row>
    <row r="866" spans="1:58">
      <c r="A866" s="56"/>
      <c r="B866" s="56"/>
      <c r="C866" s="56"/>
      <c r="D866" s="56"/>
      <c r="E866" s="56"/>
      <c r="F866" s="56"/>
      <c r="G866" s="56"/>
      <c r="H866" s="56"/>
      <c r="I866" s="56"/>
      <c r="J866" s="58"/>
      <c r="K866" s="60">
        <v>51775</v>
      </c>
      <c r="L866" s="61">
        <f t="shared" si="40"/>
        <v>102.33170236918558</v>
      </c>
      <c r="M866" s="61">
        <f t="shared" si="41"/>
        <v>210.28592888947233</v>
      </c>
      <c r="N866" s="61">
        <f t="shared" si="42"/>
        <v>156.30881562932896</v>
      </c>
      <c r="O866" s="61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6"/>
      <c r="AI866" s="56"/>
      <c r="AJ866" s="56"/>
      <c r="AK866" s="56"/>
      <c r="AL866" s="56"/>
      <c r="AM866" s="56"/>
      <c r="AN866" s="56"/>
      <c r="AO866" s="56"/>
      <c r="AP866" s="56"/>
      <c r="AQ866" s="56"/>
      <c r="AR866" s="56"/>
      <c r="AS866" s="56"/>
      <c r="AT866" s="56"/>
      <c r="AU866" s="56"/>
      <c r="AV866" s="56"/>
      <c r="AW866" s="56"/>
      <c r="AX866" s="56"/>
      <c r="AY866" s="56"/>
      <c r="AZ866" s="56"/>
      <c r="BA866" s="56"/>
      <c r="BB866" s="56"/>
      <c r="BC866" s="56"/>
      <c r="BD866" s="56"/>
      <c r="BE866" s="56"/>
      <c r="BF866" s="56"/>
    </row>
    <row r="867" spans="1:58">
      <c r="A867" s="56"/>
      <c r="B867" s="56"/>
      <c r="C867" s="56"/>
      <c r="D867" s="56"/>
      <c r="E867" s="56"/>
      <c r="F867" s="56"/>
      <c r="G867" s="56"/>
      <c r="H867" s="56"/>
      <c r="I867" s="56"/>
      <c r="J867" s="58"/>
      <c r="K867" s="60">
        <v>51806</v>
      </c>
      <c r="L867" s="61">
        <f t="shared" si="40"/>
        <v>102.32829068691967</v>
      </c>
      <c r="M867" s="61">
        <f t="shared" si="41"/>
        <v>210.62806992237134</v>
      </c>
      <c r="N867" s="61">
        <f t="shared" si="42"/>
        <v>156.47818030464549</v>
      </c>
      <c r="O867" s="61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  <c r="AH867" s="56"/>
      <c r="AI867" s="56"/>
      <c r="AJ867" s="56"/>
      <c r="AK867" s="56"/>
      <c r="AL867" s="56"/>
      <c r="AM867" s="56"/>
      <c r="AN867" s="56"/>
      <c r="AO867" s="56"/>
      <c r="AP867" s="56"/>
      <c r="AQ867" s="56"/>
      <c r="AR867" s="56"/>
      <c r="AS867" s="56"/>
      <c r="AT867" s="56"/>
      <c r="AU867" s="56"/>
      <c r="AV867" s="56"/>
      <c r="AW867" s="56"/>
      <c r="AX867" s="56"/>
      <c r="AY867" s="56"/>
      <c r="AZ867" s="56"/>
      <c r="BA867" s="56"/>
      <c r="BB867" s="56"/>
      <c r="BC867" s="56"/>
      <c r="BD867" s="56"/>
      <c r="BE867" s="56"/>
      <c r="BF867" s="56"/>
    </row>
    <row r="868" spans="1:58">
      <c r="A868" s="56"/>
      <c r="B868" s="56"/>
      <c r="C868" s="56"/>
      <c r="D868" s="56"/>
      <c r="E868" s="56"/>
      <c r="F868" s="56"/>
      <c r="G868" s="56"/>
      <c r="H868" s="56"/>
      <c r="I868" s="56"/>
      <c r="J868" s="58"/>
      <c r="K868" s="60">
        <v>51836</v>
      </c>
      <c r="L868" s="61">
        <f t="shared" si="40"/>
        <v>102.32487911839738</v>
      </c>
      <c r="M868" s="61">
        <f t="shared" si="41"/>
        <v>210.97076762821089</v>
      </c>
      <c r="N868" s="61">
        <f t="shared" si="42"/>
        <v>156.64782337330413</v>
      </c>
      <c r="O868" s="61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  <c r="AH868" s="56"/>
      <c r="AI868" s="56"/>
      <c r="AJ868" s="56"/>
      <c r="AK868" s="56"/>
      <c r="AL868" s="56"/>
      <c r="AM868" s="56"/>
      <c r="AN868" s="56"/>
      <c r="AO868" s="56"/>
      <c r="AP868" s="56"/>
      <c r="AQ868" s="56"/>
      <c r="AR868" s="56"/>
      <c r="AS868" s="56"/>
      <c r="AT868" s="56"/>
      <c r="AU868" s="56"/>
      <c r="AV868" s="56"/>
      <c r="AW868" s="56"/>
      <c r="AX868" s="56"/>
      <c r="AY868" s="56"/>
      <c r="AZ868" s="56"/>
      <c r="BA868" s="56"/>
      <c r="BB868" s="56"/>
      <c r="BC868" s="56"/>
      <c r="BD868" s="56"/>
      <c r="BE868" s="56"/>
      <c r="BF868" s="56"/>
    </row>
    <row r="869" spans="1:58">
      <c r="A869" s="56"/>
      <c r="B869" s="56"/>
      <c r="C869" s="56"/>
      <c r="D869" s="56"/>
      <c r="E869" s="56"/>
      <c r="F869" s="56"/>
      <c r="G869" s="56"/>
      <c r="H869" s="56"/>
      <c r="I869" s="56"/>
      <c r="J869" s="58"/>
      <c r="K869" s="60">
        <v>51867</v>
      </c>
      <c r="L869" s="61">
        <f t="shared" si="40"/>
        <v>102.32146766361488</v>
      </c>
      <c r="M869" s="61">
        <f t="shared" si="41"/>
        <v>211.31402291271331</v>
      </c>
      <c r="N869" s="61">
        <f t="shared" si="42"/>
        <v>156.8177452881641</v>
      </c>
      <c r="O869" s="61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  <c r="AH869" s="56"/>
      <c r="AI869" s="56"/>
      <c r="AJ869" s="56"/>
      <c r="AK869" s="56"/>
      <c r="AL869" s="56"/>
      <c r="AM869" s="56"/>
      <c r="AN869" s="56"/>
      <c r="AO869" s="56"/>
      <c r="AP869" s="56"/>
      <c r="AQ869" s="56"/>
      <c r="AR869" s="56"/>
      <c r="AS869" s="56"/>
      <c r="AT869" s="56"/>
      <c r="AU869" s="56"/>
      <c r="AV869" s="56"/>
      <c r="AW869" s="56"/>
      <c r="AX869" s="56"/>
      <c r="AY869" s="56"/>
      <c r="AZ869" s="56"/>
      <c r="BA869" s="56"/>
      <c r="BB869" s="56"/>
      <c r="BC869" s="56"/>
      <c r="BD869" s="56"/>
      <c r="BE869" s="56"/>
      <c r="BF869" s="56"/>
    </row>
    <row r="870" spans="1:58">
      <c r="A870" s="56"/>
      <c r="B870" s="56"/>
      <c r="C870" s="56"/>
      <c r="D870" s="56"/>
      <c r="E870" s="56"/>
      <c r="F870" s="56"/>
      <c r="G870" s="56"/>
      <c r="H870" s="56"/>
      <c r="I870" s="56"/>
      <c r="J870" s="58"/>
      <c r="K870" s="60">
        <v>51898</v>
      </c>
      <c r="L870" s="61">
        <f t="shared" si="40"/>
        <v>102.3180563225684</v>
      </c>
      <c r="M870" s="61">
        <f t="shared" si="41"/>
        <v>211.65783668307452</v>
      </c>
      <c r="N870" s="61">
        <f t="shared" si="42"/>
        <v>156.98794650282144</v>
      </c>
      <c r="O870" s="61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  <c r="AH870" s="56"/>
      <c r="AI870" s="56"/>
      <c r="AJ870" s="56"/>
      <c r="AK870" s="56"/>
      <c r="AL870" s="56"/>
      <c r="AM870" s="56"/>
      <c r="AN870" s="56"/>
      <c r="AO870" s="56"/>
      <c r="AP870" s="56"/>
      <c r="AQ870" s="56"/>
      <c r="AR870" s="56"/>
      <c r="AS870" s="56"/>
      <c r="AT870" s="56"/>
      <c r="AU870" s="56"/>
      <c r="AV870" s="56"/>
      <c r="AW870" s="56"/>
      <c r="AX870" s="56"/>
      <c r="AY870" s="56"/>
      <c r="AZ870" s="56"/>
      <c r="BA870" s="56"/>
      <c r="BB870" s="56"/>
      <c r="BC870" s="56"/>
      <c r="BD870" s="56"/>
      <c r="BE870" s="56"/>
      <c r="BF870" s="56"/>
    </row>
    <row r="871" spans="1:58">
      <c r="A871" s="56"/>
      <c r="B871" s="56"/>
      <c r="C871" s="56"/>
      <c r="D871" s="56"/>
      <c r="E871" s="56"/>
      <c r="F871" s="56"/>
      <c r="G871" s="56"/>
      <c r="H871" s="56"/>
      <c r="I871" s="56"/>
      <c r="J871" s="58"/>
      <c r="K871" s="60">
        <v>51926</v>
      </c>
      <c r="L871" s="61">
        <f t="shared" si="40"/>
        <v>102.31464509525414</v>
      </c>
      <c r="M871" s="61">
        <f t="shared" si="41"/>
        <v>212.0022098479665</v>
      </c>
      <c r="N871" s="61">
        <f t="shared" si="42"/>
        <v>157.15842747161031</v>
      </c>
      <c r="O871" s="61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  <c r="AH871" s="56"/>
      <c r="AI871" s="56"/>
      <c r="AJ871" s="56"/>
      <c r="AK871" s="56"/>
      <c r="AL871" s="56"/>
      <c r="AM871" s="56"/>
      <c r="AN871" s="56"/>
      <c r="AO871" s="56"/>
      <c r="AP871" s="56"/>
      <c r="AQ871" s="56"/>
      <c r="AR871" s="56"/>
      <c r="AS871" s="56"/>
      <c r="AT871" s="56"/>
      <c r="AU871" s="56"/>
      <c r="AV871" s="56"/>
      <c r="AW871" s="56"/>
      <c r="AX871" s="56"/>
      <c r="AY871" s="56"/>
      <c r="AZ871" s="56"/>
      <c r="BA871" s="56"/>
      <c r="BB871" s="56"/>
      <c r="BC871" s="56"/>
      <c r="BD871" s="56"/>
      <c r="BE871" s="56"/>
      <c r="BF871" s="56"/>
    </row>
    <row r="872" spans="1:58">
      <c r="A872" s="56"/>
      <c r="B872" s="56"/>
      <c r="C872" s="56"/>
      <c r="D872" s="56"/>
      <c r="E872" s="56"/>
      <c r="F872" s="56"/>
      <c r="G872" s="56"/>
      <c r="H872" s="56"/>
      <c r="I872" s="56"/>
      <c r="J872" s="58"/>
      <c r="K872" s="60">
        <v>51957</v>
      </c>
      <c r="L872" s="61">
        <f t="shared" si="40"/>
        <v>102.31123398166829</v>
      </c>
      <c r="M872" s="61">
        <f t="shared" si="41"/>
        <v>212.34714331753963</v>
      </c>
      <c r="N872" s="61">
        <f t="shared" si="42"/>
        <v>157.32918864960396</v>
      </c>
      <c r="O872" s="61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  <c r="AH872" s="56"/>
      <c r="AI872" s="56"/>
      <c r="AJ872" s="56"/>
      <c r="AK872" s="56"/>
      <c r="AL872" s="56"/>
      <c r="AM872" s="56"/>
      <c r="AN872" s="56"/>
      <c r="AO872" s="56"/>
      <c r="AP872" s="56"/>
      <c r="AQ872" s="56"/>
      <c r="AR872" s="56"/>
      <c r="AS872" s="56"/>
      <c r="AT872" s="56"/>
      <c r="AU872" s="56"/>
      <c r="AV872" s="56"/>
      <c r="AW872" s="56"/>
      <c r="AX872" s="56"/>
      <c r="AY872" s="56"/>
      <c r="AZ872" s="56"/>
      <c r="BA872" s="56"/>
      <c r="BB872" s="56"/>
      <c r="BC872" s="56"/>
      <c r="BD872" s="56"/>
      <c r="BE872" s="56"/>
      <c r="BF872" s="56"/>
    </row>
    <row r="873" spans="1:58">
      <c r="A873" s="56"/>
      <c r="B873" s="56"/>
      <c r="C873" s="56"/>
      <c r="D873" s="56"/>
      <c r="E873" s="56"/>
      <c r="F873" s="56"/>
      <c r="G873" s="56"/>
      <c r="H873" s="56"/>
      <c r="I873" s="56"/>
      <c r="J873" s="58"/>
      <c r="K873" s="60">
        <v>51987</v>
      </c>
      <c r="L873" s="61">
        <f t="shared" si="40"/>
        <v>102.30782298180709</v>
      </c>
      <c r="M873" s="61">
        <f t="shared" si="41"/>
        <v>212.69263800342517</v>
      </c>
      <c r="N873" s="61">
        <f t="shared" si="42"/>
        <v>157.50023049261614</v>
      </c>
      <c r="O873" s="61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  <c r="AH873" s="56"/>
      <c r="AI873" s="56"/>
      <c r="AJ873" s="56"/>
      <c r="AK873" s="56"/>
      <c r="AL873" s="56"/>
      <c r="AM873" s="56"/>
      <c r="AN873" s="56"/>
      <c r="AO873" s="56"/>
      <c r="AP873" s="56"/>
      <c r="AQ873" s="56"/>
      <c r="AR873" s="56"/>
      <c r="AS873" s="56"/>
      <c r="AT873" s="56"/>
      <c r="AU873" s="56"/>
      <c r="AV873" s="56"/>
      <c r="AW873" s="56"/>
      <c r="AX873" s="56"/>
      <c r="AY873" s="56"/>
      <c r="AZ873" s="56"/>
      <c r="BA873" s="56"/>
      <c r="BB873" s="56"/>
      <c r="BC873" s="56"/>
      <c r="BD873" s="56"/>
      <c r="BE873" s="56"/>
      <c r="BF873" s="56"/>
    </row>
    <row r="874" spans="1:58">
      <c r="A874" s="56"/>
      <c r="B874" s="56"/>
      <c r="C874" s="56"/>
      <c r="D874" s="56"/>
      <c r="E874" s="56"/>
      <c r="F874" s="56"/>
      <c r="G874" s="56"/>
      <c r="H874" s="56"/>
      <c r="I874" s="56"/>
      <c r="J874" s="58"/>
      <c r="K874" s="60">
        <v>52018</v>
      </c>
      <c r="L874" s="61">
        <f t="shared" si="40"/>
        <v>102.30441209566673</v>
      </c>
      <c r="M874" s="61">
        <f t="shared" si="41"/>
        <v>213.03869481873758</v>
      </c>
      <c r="N874" s="61">
        <f t="shared" si="42"/>
        <v>157.67155345720215</v>
      </c>
      <c r="O874" s="61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  <c r="AH874" s="56"/>
      <c r="AI874" s="56"/>
      <c r="AJ874" s="56"/>
      <c r="AK874" s="56"/>
      <c r="AL874" s="56"/>
      <c r="AM874" s="56"/>
      <c r="AN874" s="56"/>
      <c r="AO874" s="56"/>
      <c r="AP874" s="56"/>
      <c r="AQ874" s="56"/>
      <c r="AR874" s="56"/>
      <c r="AS874" s="56"/>
      <c r="AT874" s="56"/>
      <c r="AU874" s="56"/>
      <c r="AV874" s="56"/>
      <c r="AW874" s="56"/>
      <c r="AX874" s="56"/>
      <c r="AY874" s="56"/>
      <c r="AZ874" s="56"/>
      <c r="BA874" s="56"/>
      <c r="BB874" s="56"/>
      <c r="BC874" s="56"/>
      <c r="BD874" s="56"/>
      <c r="BE874" s="56"/>
      <c r="BF874" s="56"/>
    </row>
    <row r="875" spans="1:58">
      <c r="A875" s="56"/>
      <c r="B875" s="56"/>
      <c r="C875" s="56"/>
      <c r="D875" s="56"/>
      <c r="E875" s="56"/>
      <c r="F875" s="56"/>
      <c r="G875" s="56"/>
      <c r="H875" s="56"/>
      <c r="I875" s="56"/>
      <c r="J875" s="58"/>
      <c r="K875" s="60">
        <v>52048</v>
      </c>
      <c r="L875" s="61">
        <f t="shared" ref="L875:L938" si="43">L874*((1+$B$6)*(1+$B$7))^(1/12)</f>
        <v>102.30100132324344</v>
      </c>
      <c r="M875" s="61">
        <f t="shared" ref="M875:M938" si="44">M874*((1+$B$5)*(1+$B$8))^(1/12)</f>
        <v>213.38531467807704</v>
      </c>
      <c r="N875" s="61">
        <f t="shared" si="42"/>
        <v>157.84315800066025</v>
      </c>
      <c r="O875" s="61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  <c r="AH875" s="56"/>
      <c r="AI875" s="56"/>
      <c r="AJ875" s="56"/>
      <c r="AK875" s="56"/>
      <c r="AL875" s="56"/>
      <c r="AM875" s="56"/>
      <c r="AN875" s="56"/>
      <c r="AO875" s="56"/>
      <c r="AP875" s="56"/>
      <c r="AQ875" s="56"/>
      <c r="AR875" s="56"/>
      <c r="AS875" s="56"/>
      <c r="AT875" s="56"/>
      <c r="AU875" s="56"/>
      <c r="AV875" s="56"/>
      <c r="AW875" s="56"/>
      <c r="AX875" s="56"/>
      <c r="AY875" s="56"/>
      <c r="AZ875" s="56"/>
      <c r="BA875" s="56"/>
      <c r="BB875" s="56"/>
      <c r="BC875" s="56"/>
      <c r="BD875" s="56"/>
      <c r="BE875" s="56"/>
      <c r="BF875" s="56"/>
    </row>
    <row r="876" spans="1:58">
      <c r="A876" s="56"/>
      <c r="B876" s="56"/>
      <c r="C876" s="56"/>
      <c r="D876" s="56"/>
      <c r="E876" s="56"/>
      <c r="F876" s="56"/>
      <c r="G876" s="56"/>
      <c r="H876" s="56"/>
      <c r="I876" s="56"/>
      <c r="J876" s="58"/>
      <c r="K876" s="60">
        <v>52079</v>
      </c>
      <c r="L876" s="61">
        <f t="shared" si="43"/>
        <v>102.2975906645334</v>
      </c>
      <c r="M876" s="61">
        <f t="shared" si="44"/>
        <v>213.73249849753179</v>
      </c>
      <c r="N876" s="61">
        <f t="shared" si="42"/>
        <v>158.01504458103261</v>
      </c>
      <c r="O876" s="61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  <c r="AH876" s="56"/>
      <c r="AI876" s="56"/>
      <c r="AJ876" s="56"/>
      <c r="AK876" s="56"/>
      <c r="AL876" s="56"/>
      <c r="AM876" s="56"/>
      <c r="AN876" s="56"/>
      <c r="AO876" s="56"/>
      <c r="AP876" s="56"/>
      <c r="AQ876" s="56"/>
      <c r="AR876" s="56"/>
      <c r="AS876" s="56"/>
      <c r="AT876" s="56"/>
      <c r="AU876" s="56"/>
      <c r="AV876" s="56"/>
      <c r="AW876" s="56"/>
      <c r="AX876" s="56"/>
      <c r="AY876" s="56"/>
      <c r="AZ876" s="56"/>
      <c r="BA876" s="56"/>
      <c r="BB876" s="56"/>
      <c r="BC876" s="56"/>
      <c r="BD876" s="56"/>
      <c r="BE876" s="56"/>
      <c r="BF876" s="56"/>
    </row>
    <row r="877" spans="1:58">
      <c r="A877" s="56"/>
      <c r="B877" s="56"/>
      <c r="C877" s="56"/>
      <c r="D877" s="56"/>
      <c r="E877" s="56"/>
      <c r="F877" s="56"/>
      <c r="G877" s="56"/>
      <c r="H877" s="56"/>
      <c r="I877" s="56"/>
      <c r="J877" s="58"/>
      <c r="K877" s="60">
        <v>52110</v>
      </c>
      <c r="L877" s="61">
        <f t="shared" si="43"/>
        <v>102.29418011953284</v>
      </c>
      <c r="M877" s="61">
        <f t="shared" si="44"/>
        <v>214.08024719468054</v>
      </c>
      <c r="N877" s="61">
        <f t="shared" si="42"/>
        <v>158.1872136571067</v>
      </c>
      <c r="O877" s="61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  <c r="AH877" s="56"/>
      <c r="AI877" s="56"/>
      <c r="AJ877" s="56"/>
      <c r="AK877" s="56"/>
      <c r="AL877" s="56"/>
      <c r="AM877" s="56"/>
      <c r="AN877" s="56"/>
      <c r="AO877" s="56"/>
      <c r="AP877" s="56"/>
      <c r="AQ877" s="56"/>
      <c r="AR877" s="56"/>
      <c r="AS877" s="56"/>
      <c r="AT877" s="56"/>
      <c r="AU877" s="56"/>
      <c r="AV877" s="56"/>
      <c r="AW877" s="56"/>
      <c r="AX877" s="56"/>
      <c r="AY877" s="56"/>
      <c r="AZ877" s="56"/>
      <c r="BA877" s="56"/>
      <c r="BB877" s="56"/>
      <c r="BC877" s="56"/>
      <c r="BD877" s="56"/>
      <c r="BE877" s="56"/>
      <c r="BF877" s="56"/>
    </row>
    <row r="878" spans="1:58">
      <c r="A878" s="56"/>
      <c r="B878" s="56"/>
      <c r="C878" s="56"/>
      <c r="D878" s="56"/>
      <c r="E878" s="56"/>
      <c r="F878" s="56"/>
      <c r="G878" s="56"/>
      <c r="H878" s="56"/>
      <c r="I878" s="56"/>
      <c r="J878" s="58"/>
      <c r="K878" s="60">
        <v>52140</v>
      </c>
      <c r="L878" s="61">
        <f t="shared" si="43"/>
        <v>102.29076968823796</v>
      </c>
      <c r="M878" s="61">
        <f t="shared" si="44"/>
        <v>214.42856168859495</v>
      </c>
      <c r="N878" s="61">
        <f t="shared" si="42"/>
        <v>158.35966568841644</v>
      </c>
      <c r="O878" s="61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  <c r="AH878" s="56"/>
      <c r="AI878" s="56"/>
      <c r="AJ878" s="56"/>
      <c r="AK878" s="56"/>
      <c r="AL878" s="56"/>
      <c r="AM878" s="56"/>
      <c r="AN878" s="56"/>
      <c r="AO878" s="56"/>
      <c r="AP878" s="56"/>
      <c r="AQ878" s="56"/>
      <c r="AR878" s="56"/>
      <c r="AS878" s="56"/>
      <c r="AT878" s="56"/>
      <c r="AU878" s="56"/>
      <c r="AV878" s="56"/>
      <c r="AW878" s="56"/>
      <c r="AX878" s="56"/>
      <c r="AY878" s="56"/>
      <c r="AZ878" s="56"/>
      <c r="BA878" s="56"/>
      <c r="BB878" s="56"/>
      <c r="BC878" s="56"/>
      <c r="BD878" s="56"/>
      <c r="BE878" s="56"/>
      <c r="BF878" s="56"/>
    </row>
    <row r="879" spans="1:58">
      <c r="A879" s="56"/>
      <c r="B879" s="56"/>
      <c r="C879" s="56"/>
      <c r="D879" s="56"/>
      <c r="E879" s="56"/>
      <c r="F879" s="56"/>
      <c r="G879" s="56"/>
      <c r="H879" s="56"/>
      <c r="I879" s="56"/>
      <c r="J879" s="58"/>
      <c r="K879" s="60">
        <v>52171</v>
      </c>
      <c r="L879" s="61">
        <f t="shared" si="43"/>
        <v>102.28735937064496</v>
      </c>
      <c r="M879" s="61">
        <f t="shared" si="44"/>
        <v>214.77744289984207</v>
      </c>
      <c r="N879" s="61">
        <f t="shared" si="42"/>
        <v>158.5324011352435</v>
      </c>
      <c r="O879" s="61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  <c r="AH879" s="56"/>
      <c r="AI879" s="56"/>
      <c r="AJ879" s="56"/>
      <c r="AK879" s="56"/>
      <c r="AL879" s="56"/>
      <c r="AM879" s="56"/>
      <c r="AN879" s="56"/>
      <c r="AO879" s="56"/>
      <c r="AP879" s="56"/>
      <c r="AQ879" s="56"/>
      <c r="AR879" s="56"/>
      <c r="AS879" s="56"/>
      <c r="AT879" s="56"/>
      <c r="AU879" s="56"/>
      <c r="AV879" s="56"/>
      <c r="AW879" s="56"/>
      <c r="AX879" s="56"/>
      <c r="AY879" s="56"/>
      <c r="AZ879" s="56"/>
      <c r="BA879" s="56"/>
      <c r="BB879" s="56"/>
      <c r="BC879" s="56"/>
      <c r="BD879" s="56"/>
      <c r="BE879" s="56"/>
      <c r="BF879" s="56"/>
    </row>
    <row r="880" spans="1:58">
      <c r="A880" s="56"/>
      <c r="B880" s="56"/>
      <c r="C880" s="56"/>
      <c r="D880" s="56"/>
      <c r="E880" s="56"/>
      <c r="F880" s="56"/>
      <c r="G880" s="56"/>
      <c r="H880" s="56"/>
      <c r="I880" s="56"/>
      <c r="J880" s="58"/>
      <c r="K880" s="60">
        <v>52201</v>
      </c>
      <c r="L880" s="61">
        <f t="shared" si="43"/>
        <v>102.28394916675008</v>
      </c>
      <c r="M880" s="61">
        <f t="shared" si="44"/>
        <v>215.12689175048666</v>
      </c>
      <c r="N880" s="61">
        <f t="shared" si="42"/>
        <v>158.70542045861836</v>
      </c>
      <c r="O880" s="61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6"/>
      <c r="AI880" s="56"/>
      <c r="AJ880" s="56"/>
      <c r="AK880" s="56"/>
      <c r="AL880" s="56"/>
      <c r="AM880" s="56"/>
      <c r="AN880" s="56"/>
      <c r="AO880" s="56"/>
      <c r="AP880" s="56"/>
      <c r="AQ880" s="56"/>
      <c r="AR880" s="56"/>
      <c r="AS880" s="56"/>
      <c r="AT880" s="56"/>
      <c r="AU880" s="56"/>
      <c r="AV880" s="56"/>
      <c r="AW880" s="56"/>
      <c r="AX880" s="56"/>
      <c r="AY880" s="56"/>
      <c r="AZ880" s="56"/>
      <c r="BA880" s="56"/>
      <c r="BB880" s="56"/>
      <c r="BC880" s="56"/>
      <c r="BD880" s="56"/>
      <c r="BE880" s="56"/>
      <c r="BF880" s="56"/>
    </row>
    <row r="881" spans="1:58">
      <c r="A881" s="56"/>
      <c r="B881" s="56"/>
      <c r="C881" s="56"/>
      <c r="D881" s="56"/>
      <c r="E881" s="56"/>
      <c r="F881" s="56"/>
      <c r="G881" s="56"/>
      <c r="H881" s="56"/>
      <c r="I881" s="56"/>
      <c r="J881" s="58"/>
      <c r="K881" s="60">
        <v>52232</v>
      </c>
      <c r="L881" s="61">
        <f t="shared" si="43"/>
        <v>102.28053907654949</v>
      </c>
      <c r="M881" s="61">
        <f t="shared" si="44"/>
        <v>215.47690916409377</v>
      </c>
      <c r="N881" s="61">
        <f t="shared" si="42"/>
        <v>158.87872412032164</v>
      </c>
      <c r="O881" s="61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6"/>
      <c r="AI881" s="56"/>
      <c r="AJ881" s="56"/>
      <c r="AK881" s="56"/>
      <c r="AL881" s="56"/>
      <c r="AM881" s="56"/>
      <c r="AN881" s="56"/>
      <c r="AO881" s="56"/>
      <c r="AP881" s="56"/>
      <c r="AQ881" s="56"/>
      <c r="AR881" s="56"/>
      <c r="AS881" s="56"/>
      <c r="AT881" s="56"/>
      <c r="AU881" s="56"/>
      <c r="AV881" s="56"/>
      <c r="AW881" s="56"/>
      <c r="AX881" s="56"/>
      <c r="AY881" s="56"/>
      <c r="AZ881" s="56"/>
      <c r="BA881" s="56"/>
      <c r="BB881" s="56"/>
      <c r="BC881" s="56"/>
      <c r="BD881" s="56"/>
      <c r="BE881" s="56"/>
      <c r="BF881" s="56"/>
    </row>
    <row r="882" spans="1:58">
      <c r="A882" s="56"/>
      <c r="B882" s="56"/>
      <c r="C882" s="56"/>
      <c r="D882" s="56"/>
      <c r="E882" s="56"/>
      <c r="F882" s="56"/>
      <c r="G882" s="56"/>
      <c r="H882" s="56"/>
      <c r="I882" s="56"/>
      <c r="J882" s="58"/>
      <c r="K882" s="60">
        <v>52263</v>
      </c>
      <c r="L882" s="61">
        <f t="shared" si="43"/>
        <v>102.27712910003942</v>
      </c>
      <c r="M882" s="61">
        <f t="shared" si="44"/>
        <v>215.82749606573108</v>
      </c>
      <c r="N882" s="61">
        <f t="shared" si="42"/>
        <v>159.05231258288524</v>
      </c>
      <c r="O882" s="61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6"/>
      <c r="AI882" s="56"/>
      <c r="AJ882" s="56"/>
      <c r="AK882" s="56"/>
      <c r="AL882" s="56"/>
      <c r="AM882" s="56"/>
      <c r="AN882" s="56"/>
      <c r="AO882" s="56"/>
      <c r="AP882" s="56"/>
      <c r="AQ882" s="56"/>
      <c r="AR882" s="56"/>
      <c r="AS882" s="56"/>
      <c r="AT882" s="56"/>
      <c r="AU882" s="56"/>
      <c r="AV882" s="56"/>
      <c r="AW882" s="56"/>
      <c r="AX882" s="56"/>
      <c r="AY882" s="56"/>
      <c r="AZ882" s="56"/>
      <c r="BA882" s="56"/>
      <c r="BB882" s="56"/>
      <c r="BC882" s="56"/>
      <c r="BD882" s="56"/>
      <c r="BE882" s="56"/>
      <c r="BF882" s="56"/>
    </row>
    <row r="883" spans="1:58">
      <c r="A883" s="56"/>
      <c r="B883" s="56"/>
      <c r="C883" s="56"/>
      <c r="D883" s="56"/>
      <c r="E883" s="56"/>
      <c r="F883" s="56"/>
      <c r="G883" s="56"/>
      <c r="H883" s="56"/>
      <c r="I883" s="56"/>
      <c r="J883" s="58"/>
      <c r="K883" s="60">
        <v>52291</v>
      </c>
      <c r="L883" s="61">
        <f t="shared" si="43"/>
        <v>102.27371923721608</v>
      </c>
      <c r="M883" s="61">
        <f t="shared" si="44"/>
        <v>216.17865338197143</v>
      </c>
      <c r="N883" s="61">
        <f t="shared" si="42"/>
        <v>159.22618630959374</v>
      </c>
      <c r="O883" s="61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  <c r="AH883" s="56"/>
      <c r="AI883" s="56"/>
      <c r="AJ883" s="56"/>
      <c r="AK883" s="56"/>
      <c r="AL883" s="56"/>
      <c r="AM883" s="56"/>
      <c r="AN883" s="56"/>
      <c r="AO883" s="56"/>
      <c r="AP883" s="56"/>
      <c r="AQ883" s="56"/>
      <c r="AR883" s="56"/>
      <c r="AS883" s="56"/>
      <c r="AT883" s="56"/>
      <c r="AU883" s="56"/>
      <c r="AV883" s="56"/>
      <c r="AW883" s="56"/>
      <c r="AX883" s="56"/>
      <c r="AY883" s="56"/>
      <c r="AZ883" s="56"/>
      <c r="BA883" s="56"/>
      <c r="BB883" s="56"/>
      <c r="BC883" s="56"/>
      <c r="BD883" s="56"/>
      <c r="BE883" s="56"/>
      <c r="BF883" s="56"/>
    </row>
    <row r="884" spans="1:58">
      <c r="A884" s="56"/>
      <c r="B884" s="56"/>
      <c r="C884" s="56"/>
      <c r="D884" s="56"/>
      <c r="E884" s="56"/>
      <c r="F884" s="56"/>
      <c r="G884" s="56"/>
      <c r="H884" s="56"/>
      <c r="I884" s="56"/>
      <c r="J884" s="58"/>
      <c r="K884" s="60">
        <v>52322</v>
      </c>
      <c r="L884" s="61">
        <f t="shared" si="43"/>
        <v>102.27030948807568</v>
      </c>
      <c r="M884" s="61">
        <f t="shared" si="44"/>
        <v>216.53038204089515</v>
      </c>
      <c r="N884" s="61">
        <f t="shared" si="42"/>
        <v>159.40034576448542</v>
      </c>
      <c r="O884" s="61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  <c r="AH884" s="56"/>
      <c r="AI884" s="56"/>
      <c r="AJ884" s="56"/>
      <c r="AK884" s="56"/>
      <c r="AL884" s="56"/>
      <c r="AM884" s="56"/>
      <c r="AN884" s="56"/>
      <c r="AO884" s="56"/>
      <c r="AP884" s="56"/>
      <c r="AQ884" s="56"/>
      <c r="AR884" s="56"/>
      <c r="AS884" s="56"/>
      <c r="AT884" s="56"/>
      <c r="AU884" s="56"/>
      <c r="AV884" s="56"/>
      <c r="AW884" s="56"/>
      <c r="AX884" s="56"/>
      <c r="AY884" s="56"/>
      <c r="AZ884" s="56"/>
      <c r="BA884" s="56"/>
      <c r="BB884" s="56"/>
      <c r="BC884" s="56"/>
      <c r="BD884" s="56"/>
      <c r="BE884" s="56"/>
      <c r="BF884" s="56"/>
    </row>
    <row r="885" spans="1:58">
      <c r="A885" s="56"/>
      <c r="B885" s="56"/>
      <c r="C885" s="56"/>
      <c r="D885" s="56"/>
      <c r="E885" s="56"/>
      <c r="F885" s="56"/>
      <c r="G885" s="56"/>
      <c r="H885" s="56"/>
      <c r="I885" s="56"/>
      <c r="J885" s="58"/>
      <c r="K885" s="60">
        <v>52352</v>
      </c>
      <c r="L885" s="61">
        <f t="shared" si="43"/>
        <v>102.26689985261443</v>
      </c>
      <c r="M885" s="61">
        <f t="shared" si="44"/>
        <v>216.88268297209262</v>
      </c>
      <c r="N885" s="61">
        <f t="shared" si="42"/>
        <v>159.57479141235353</v>
      </c>
      <c r="O885" s="61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  <c r="AH885" s="56"/>
      <c r="AI885" s="56"/>
      <c r="AJ885" s="56"/>
      <c r="AK885" s="56"/>
      <c r="AL885" s="56"/>
      <c r="AM885" s="56"/>
      <c r="AN885" s="56"/>
      <c r="AO885" s="56"/>
      <c r="AP885" s="56"/>
      <c r="AQ885" s="56"/>
      <c r="AR885" s="56"/>
      <c r="AS885" s="56"/>
      <c r="AT885" s="56"/>
      <c r="AU885" s="56"/>
      <c r="AV885" s="56"/>
      <c r="AW885" s="56"/>
      <c r="AX885" s="56"/>
      <c r="AY885" s="56"/>
      <c r="AZ885" s="56"/>
      <c r="BA885" s="56"/>
      <c r="BB885" s="56"/>
      <c r="BC885" s="56"/>
      <c r="BD885" s="56"/>
      <c r="BE885" s="56"/>
      <c r="BF885" s="56"/>
    </row>
    <row r="886" spans="1:58">
      <c r="A886" s="56"/>
      <c r="B886" s="56"/>
      <c r="C886" s="56"/>
      <c r="D886" s="56"/>
      <c r="E886" s="56"/>
      <c r="F886" s="56"/>
      <c r="G886" s="56"/>
      <c r="H886" s="56"/>
      <c r="I886" s="56"/>
      <c r="J886" s="58"/>
      <c r="K886" s="60">
        <v>52383</v>
      </c>
      <c r="L886" s="61">
        <f t="shared" si="43"/>
        <v>102.26349033082853</v>
      </c>
      <c r="M886" s="61">
        <f t="shared" si="44"/>
        <v>217.2355571066667</v>
      </c>
      <c r="N886" s="61">
        <f t="shared" si="42"/>
        <v>159.74952371874761</v>
      </c>
      <c r="O886" s="61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  <c r="AH886" s="56"/>
      <c r="AI886" s="56"/>
      <c r="AJ886" s="56"/>
      <c r="AK886" s="56"/>
      <c r="AL886" s="56"/>
      <c r="AM886" s="56"/>
      <c r="AN886" s="56"/>
      <c r="AO886" s="56"/>
      <c r="AP886" s="56"/>
      <c r="AQ886" s="56"/>
      <c r="AR886" s="56"/>
      <c r="AS886" s="56"/>
      <c r="AT886" s="56"/>
      <c r="AU886" s="56"/>
      <c r="AV886" s="56"/>
      <c r="AW886" s="56"/>
      <c r="AX886" s="56"/>
      <c r="AY886" s="56"/>
      <c r="AZ886" s="56"/>
      <c r="BA886" s="56"/>
      <c r="BB886" s="56"/>
      <c r="BC886" s="56"/>
      <c r="BD886" s="56"/>
      <c r="BE886" s="56"/>
      <c r="BF886" s="56"/>
    </row>
    <row r="887" spans="1:58">
      <c r="A887" s="56"/>
      <c r="B887" s="56"/>
      <c r="C887" s="56"/>
      <c r="D887" s="56"/>
      <c r="E887" s="56"/>
      <c r="F887" s="56"/>
      <c r="G887" s="56"/>
      <c r="H887" s="56"/>
      <c r="I887" s="56"/>
      <c r="J887" s="58"/>
      <c r="K887" s="60">
        <v>52413</v>
      </c>
      <c r="L887" s="61">
        <f t="shared" si="43"/>
        <v>102.2600809227142</v>
      </c>
      <c r="M887" s="61">
        <f t="shared" si="44"/>
        <v>217.58900537723517</v>
      </c>
      <c r="N887" s="61">
        <f t="shared" si="42"/>
        <v>159.92454314997468</v>
      </c>
      <c r="O887" s="61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  <c r="AH887" s="56"/>
      <c r="AI887" s="56"/>
      <c r="AJ887" s="56"/>
      <c r="AK887" s="56"/>
      <c r="AL887" s="56"/>
      <c r="AM887" s="56"/>
      <c r="AN887" s="56"/>
      <c r="AO887" s="56"/>
      <c r="AP887" s="56"/>
      <c r="AQ887" s="56"/>
      <c r="AR887" s="56"/>
      <c r="AS887" s="56"/>
      <c r="AT887" s="56"/>
      <c r="AU887" s="56"/>
      <c r="AV887" s="56"/>
      <c r="AW887" s="56"/>
      <c r="AX887" s="56"/>
      <c r="AY887" s="56"/>
      <c r="AZ887" s="56"/>
      <c r="BA887" s="56"/>
      <c r="BB887" s="56"/>
      <c r="BC887" s="56"/>
      <c r="BD887" s="56"/>
      <c r="BE887" s="56"/>
      <c r="BF887" s="56"/>
    </row>
    <row r="888" spans="1:58">
      <c r="A888" s="56"/>
      <c r="B888" s="56"/>
      <c r="C888" s="56"/>
      <c r="D888" s="56"/>
      <c r="E888" s="56"/>
      <c r="F888" s="56"/>
      <c r="G888" s="56"/>
      <c r="H888" s="56"/>
      <c r="I888" s="56"/>
      <c r="J888" s="58"/>
      <c r="K888" s="60">
        <v>52444</v>
      </c>
      <c r="L888" s="61">
        <f t="shared" si="43"/>
        <v>102.25667162826764</v>
      </c>
      <c r="M888" s="61">
        <f t="shared" si="44"/>
        <v>217.94302871793317</v>
      </c>
      <c r="N888" s="61">
        <f t="shared" si="42"/>
        <v>160.09985017310041</v>
      </c>
      <c r="O888" s="61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  <c r="AH888" s="56"/>
      <c r="AI888" s="56"/>
      <c r="AJ888" s="56"/>
      <c r="AK888" s="56"/>
      <c r="AL888" s="56"/>
      <c r="AM888" s="56"/>
      <c r="AN888" s="56"/>
      <c r="AO888" s="56"/>
      <c r="AP888" s="56"/>
      <c r="AQ888" s="56"/>
      <c r="AR888" s="56"/>
      <c r="AS888" s="56"/>
      <c r="AT888" s="56"/>
      <c r="AU888" s="56"/>
      <c r="AV888" s="56"/>
      <c r="AW888" s="56"/>
      <c r="AX888" s="56"/>
      <c r="AY888" s="56"/>
      <c r="AZ888" s="56"/>
      <c r="BA888" s="56"/>
      <c r="BB888" s="56"/>
      <c r="BC888" s="56"/>
      <c r="BD888" s="56"/>
      <c r="BE888" s="56"/>
      <c r="BF888" s="56"/>
    </row>
    <row r="889" spans="1:58">
      <c r="A889" s="56"/>
      <c r="B889" s="56"/>
      <c r="C889" s="56"/>
      <c r="D889" s="56"/>
      <c r="E889" s="56"/>
      <c r="F889" s="56"/>
      <c r="G889" s="56"/>
      <c r="H889" s="56"/>
      <c r="I889" s="56"/>
      <c r="J889" s="58"/>
      <c r="K889" s="60">
        <v>52475</v>
      </c>
      <c r="L889" s="61">
        <f t="shared" si="43"/>
        <v>102.25326244748507</v>
      </c>
      <c r="M889" s="61">
        <f t="shared" si="44"/>
        <v>218.29762806441576</v>
      </c>
      <c r="N889" s="61">
        <f t="shared" si="42"/>
        <v>160.27544525595042</v>
      </c>
      <c r="O889" s="61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  <c r="AH889" s="56"/>
      <c r="AI889" s="56"/>
      <c r="AJ889" s="56"/>
      <c r="AK889" s="56"/>
      <c r="AL889" s="56"/>
      <c r="AM889" s="56"/>
      <c r="AN889" s="56"/>
      <c r="AO889" s="56"/>
      <c r="AP889" s="56"/>
      <c r="AQ889" s="56"/>
      <c r="AR889" s="56"/>
      <c r="AS889" s="56"/>
      <c r="AT889" s="56"/>
      <c r="AU889" s="56"/>
      <c r="AV889" s="56"/>
      <c r="AW889" s="56"/>
      <c r="AX889" s="56"/>
      <c r="AY889" s="56"/>
      <c r="AZ889" s="56"/>
      <c r="BA889" s="56"/>
      <c r="BB889" s="56"/>
      <c r="BC889" s="56"/>
      <c r="BD889" s="56"/>
      <c r="BE889" s="56"/>
      <c r="BF889" s="56"/>
    </row>
    <row r="890" spans="1:58">
      <c r="A890" s="56"/>
      <c r="B890" s="56"/>
      <c r="C890" s="56"/>
      <c r="D890" s="56"/>
      <c r="E890" s="56"/>
      <c r="F890" s="56"/>
      <c r="G890" s="56"/>
      <c r="H890" s="56"/>
      <c r="I890" s="56"/>
      <c r="J890" s="58"/>
      <c r="K890" s="60">
        <v>52505</v>
      </c>
      <c r="L890" s="61">
        <f t="shared" si="43"/>
        <v>102.24985338036271</v>
      </c>
      <c r="M890" s="61">
        <f t="shared" si="44"/>
        <v>218.65280435386029</v>
      </c>
      <c r="N890" s="61">
        <f t="shared" si="42"/>
        <v>160.4513288671115</v>
      </c>
      <c r="O890" s="61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  <c r="AH890" s="56"/>
      <c r="AI890" s="56"/>
      <c r="AJ890" s="56"/>
      <c r="AK890" s="56"/>
      <c r="AL890" s="56"/>
      <c r="AM890" s="56"/>
      <c r="AN890" s="56"/>
      <c r="AO890" s="56"/>
      <c r="AP890" s="56"/>
      <c r="AQ890" s="56"/>
      <c r="AR890" s="56"/>
      <c r="AS890" s="56"/>
      <c r="AT890" s="56"/>
      <c r="AU890" s="56"/>
      <c r="AV890" s="56"/>
      <c r="AW890" s="56"/>
      <c r="AX890" s="56"/>
      <c r="AY890" s="56"/>
      <c r="AZ890" s="56"/>
      <c r="BA890" s="56"/>
      <c r="BB890" s="56"/>
      <c r="BC890" s="56"/>
      <c r="BD890" s="56"/>
      <c r="BE890" s="56"/>
      <c r="BF890" s="56"/>
    </row>
    <row r="891" spans="1:58">
      <c r="A891" s="56"/>
      <c r="B891" s="56"/>
      <c r="C891" s="56"/>
      <c r="D891" s="56"/>
      <c r="E891" s="56"/>
      <c r="F891" s="56"/>
      <c r="G891" s="56"/>
      <c r="H891" s="56"/>
      <c r="I891" s="56"/>
      <c r="J891" s="58"/>
      <c r="K891" s="60">
        <v>52536</v>
      </c>
      <c r="L891" s="61">
        <f t="shared" si="43"/>
        <v>102.24644442689676</v>
      </c>
      <c r="M891" s="61">
        <f t="shared" si="44"/>
        <v>219.00855852496898</v>
      </c>
      <c r="N891" s="61">
        <f t="shared" si="42"/>
        <v>160.62750147593286</v>
      </c>
      <c r="O891" s="61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  <c r="AH891" s="56"/>
      <c r="AI891" s="56"/>
      <c r="AJ891" s="56"/>
      <c r="AK891" s="56"/>
      <c r="AL891" s="56"/>
      <c r="AM891" s="56"/>
      <c r="AN891" s="56"/>
      <c r="AO891" s="56"/>
      <c r="AP891" s="56"/>
      <c r="AQ891" s="56"/>
      <c r="AR891" s="56"/>
      <c r="AS891" s="56"/>
      <c r="AT891" s="56"/>
      <c r="AU891" s="56"/>
      <c r="AV891" s="56"/>
      <c r="AW891" s="56"/>
      <c r="AX891" s="56"/>
      <c r="AY891" s="56"/>
      <c r="AZ891" s="56"/>
      <c r="BA891" s="56"/>
      <c r="BB891" s="56"/>
      <c r="BC891" s="56"/>
      <c r="BD891" s="56"/>
      <c r="BE891" s="56"/>
      <c r="BF891" s="56"/>
    </row>
    <row r="892" spans="1:58">
      <c r="A892" s="56"/>
      <c r="B892" s="56"/>
      <c r="C892" s="56"/>
      <c r="D892" s="56"/>
      <c r="E892" s="56"/>
      <c r="F892" s="56"/>
      <c r="G892" s="56"/>
      <c r="H892" s="56"/>
      <c r="I892" s="56"/>
      <c r="J892" s="58"/>
      <c r="K892" s="60">
        <v>52566</v>
      </c>
      <c r="L892" s="61">
        <f t="shared" si="43"/>
        <v>102.24303558708343</v>
      </c>
      <c r="M892" s="61">
        <f t="shared" si="44"/>
        <v>219.36489151797127</v>
      </c>
      <c r="N892" s="61">
        <f t="shared" si="42"/>
        <v>160.80396355252736</v>
      </c>
      <c r="O892" s="61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  <c r="AH892" s="56"/>
      <c r="AI892" s="56"/>
      <c r="AJ892" s="56"/>
      <c r="AK892" s="56"/>
      <c r="AL892" s="56"/>
      <c r="AM892" s="56"/>
      <c r="AN892" s="56"/>
      <c r="AO892" s="56"/>
      <c r="AP892" s="56"/>
      <c r="AQ892" s="56"/>
      <c r="AR892" s="56"/>
      <c r="AS892" s="56"/>
      <c r="AT892" s="56"/>
      <c r="AU892" s="56"/>
      <c r="AV892" s="56"/>
      <c r="AW892" s="56"/>
      <c r="AX892" s="56"/>
      <c r="AY892" s="56"/>
      <c r="AZ892" s="56"/>
      <c r="BA892" s="56"/>
      <c r="BB892" s="56"/>
      <c r="BC892" s="56"/>
      <c r="BD892" s="56"/>
      <c r="BE892" s="56"/>
      <c r="BF892" s="56"/>
    </row>
    <row r="893" spans="1:58">
      <c r="A893" s="56"/>
      <c r="B893" s="56"/>
      <c r="C893" s="56"/>
      <c r="D893" s="56"/>
      <c r="E893" s="56"/>
      <c r="F893" s="56"/>
      <c r="G893" s="56"/>
      <c r="H893" s="56"/>
      <c r="I893" s="56"/>
      <c r="J893" s="58"/>
      <c r="K893" s="60">
        <v>52597</v>
      </c>
      <c r="L893" s="61">
        <f t="shared" si="43"/>
        <v>102.23962686091892</v>
      </c>
      <c r="M893" s="61">
        <f t="shared" si="44"/>
        <v>219.72180427462644</v>
      </c>
      <c r="N893" s="61">
        <f t="shared" si="42"/>
        <v>160.98071556777268</v>
      </c>
      <c r="O893" s="61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  <c r="AH893" s="56"/>
      <c r="AI893" s="56"/>
      <c r="AJ893" s="56"/>
      <c r="AK893" s="56"/>
      <c r="AL893" s="56"/>
      <c r="AM893" s="56"/>
      <c r="AN893" s="56"/>
      <c r="AO893" s="56"/>
      <c r="AP893" s="56"/>
      <c r="AQ893" s="56"/>
      <c r="AR893" s="56"/>
      <c r="AS893" s="56"/>
      <c r="AT893" s="56"/>
      <c r="AU893" s="56"/>
      <c r="AV893" s="56"/>
      <c r="AW893" s="56"/>
      <c r="AX893" s="56"/>
      <c r="AY893" s="56"/>
      <c r="AZ893" s="56"/>
      <c r="BA893" s="56"/>
      <c r="BB893" s="56"/>
      <c r="BC893" s="56"/>
      <c r="BD893" s="56"/>
      <c r="BE893" s="56"/>
      <c r="BF893" s="56"/>
    </row>
    <row r="894" spans="1:58">
      <c r="A894" s="56"/>
      <c r="B894" s="56"/>
      <c r="C894" s="56"/>
      <c r="D894" s="56"/>
      <c r="E894" s="56"/>
      <c r="F894" s="56"/>
      <c r="G894" s="56"/>
      <c r="H894" s="56"/>
      <c r="I894" s="56"/>
      <c r="J894" s="58"/>
      <c r="K894" s="60">
        <v>52628</v>
      </c>
      <c r="L894" s="61">
        <f t="shared" si="43"/>
        <v>102.23621824839945</v>
      </c>
      <c r="M894" s="61">
        <f t="shared" si="44"/>
        <v>220.07929773822602</v>
      </c>
      <c r="N894" s="61">
        <f t="shared" si="42"/>
        <v>161.15775799331274</v>
      </c>
      <c r="O894" s="61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  <c r="AH894" s="56"/>
      <c r="AI894" s="56"/>
      <c r="AJ894" s="56"/>
      <c r="AK894" s="56"/>
      <c r="AL894" s="56"/>
      <c r="AM894" s="56"/>
      <c r="AN894" s="56"/>
      <c r="AO894" s="56"/>
      <c r="AP894" s="56"/>
      <c r="AQ894" s="56"/>
      <c r="AR894" s="56"/>
      <c r="AS894" s="56"/>
      <c r="AT894" s="56"/>
      <c r="AU894" s="56"/>
      <c r="AV894" s="56"/>
      <c r="AW894" s="56"/>
      <c r="AX894" s="56"/>
      <c r="AY894" s="56"/>
      <c r="AZ894" s="56"/>
      <c r="BA894" s="56"/>
      <c r="BB894" s="56"/>
      <c r="BC894" s="56"/>
      <c r="BD894" s="56"/>
      <c r="BE894" s="56"/>
      <c r="BF894" s="56"/>
    </row>
    <row r="895" spans="1:58">
      <c r="A895" s="56"/>
      <c r="B895" s="56"/>
      <c r="C895" s="56"/>
      <c r="D895" s="56"/>
      <c r="E895" s="56"/>
      <c r="F895" s="56"/>
      <c r="G895" s="56"/>
      <c r="H895" s="56"/>
      <c r="I895" s="56"/>
      <c r="J895" s="58"/>
      <c r="K895" s="60">
        <v>52657</v>
      </c>
      <c r="L895" s="61">
        <f t="shared" si="43"/>
        <v>102.23280974952124</v>
      </c>
      <c r="M895" s="61">
        <f t="shared" si="44"/>
        <v>220.43737285359629</v>
      </c>
      <c r="N895" s="61">
        <f t="shared" si="42"/>
        <v>161.33509130155875</v>
      </c>
      <c r="O895" s="61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  <c r="AH895" s="56"/>
      <c r="AI895" s="56"/>
      <c r="AJ895" s="56"/>
      <c r="AK895" s="56"/>
      <c r="AL895" s="56"/>
      <c r="AM895" s="56"/>
      <c r="AN895" s="56"/>
      <c r="AO895" s="56"/>
      <c r="AP895" s="56"/>
      <c r="AQ895" s="56"/>
      <c r="AR895" s="56"/>
      <c r="AS895" s="56"/>
      <c r="AT895" s="56"/>
      <c r="AU895" s="56"/>
      <c r="AV895" s="56"/>
      <c r="AW895" s="56"/>
      <c r="AX895" s="56"/>
      <c r="AY895" s="56"/>
      <c r="AZ895" s="56"/>
      <c r="BA895" s="56"/>
      <c r="BB895" s="56"/>
      <c r="BC895" s="56"/>
      <c r="BD895" s="56"/>
      <c r="BE895" s="56"/>
      <c r="BF895" s="56"/>
    </row>
    <row r="896" spans="1:58">
      <c r="A896" s="56"/>
      <c r="B896" s="56"/>
      <c r="C896" s="56"/>
      <c r="D896" s="56"/>
      <c r="E896" s="56"/>
      <c r="F896" s="56"/>
      <c r="G896" s="56"/>
      <c r="H896" s="56"/>
      <c r="I896" s="56"/>
      <c r="J896" s="58"/>
      <c r="K896" s="60">
        <v>52688</v>
      </c>
      <c r="L896" s="61">
        <f t="shared" si="43"/>
        <v>102.22940136428049</v>
      </c>
      <c r="M896" s="61">
        <f t="shared" si="44"/>
        <v>220.79603056710081</v>
      </c>
      <c r="N896" s="61">
        <f t="shared" si="42"/>
        <v>161.51271596569066</v>
      </c>
      <c r="O896" s="61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  <c r="AH896" s="56"/>
      <c r="AI896" s="56"/>
      <c r="AJ896" s="56"/>
      <c r="AK896" s="56"/>
      <c r="AL896" s="56"/>
      <c r="AM896" s="56"/>
      <c r="AN896" s="56"/>
      <c r="AO896" s="56"/>
      <c r="AP896" s="56"/>
      <c r="AQ896" s="56"/>
      <c r="AR896" s="56"/>
      <c r="AS896" s="56"/>
      <c r="AT896" s="56"/>
      <c r="AU896" s="56"/>
      <c r="AV896" s="56"/>
      <c r="AW896" s="56"/>
      <c r="AX896" s="56"/>
      <c r="AY896" s="56"/>
      <c r="AZ896" s="56"/>
      <c r="BA896" s="56"/>
      <c r="BB896" s="56"/>
      <c r="BC896" s="56"/>
      <c r="BD896" s="56"/>
      <c r="BE896" s="56"/>
      <c r="BF896" s="56"/>
    </row>
    <row r="897" spans="1:58">
      <c r="A897" s="56"/>
      <c r="B897" s="56"/>
      <c r="C897" s="56"/>
      <c r="D897" s="56"/>
      <c r="E897" s="56"/>
      <c r="F897" s="56"/>
      <c r="G897" s="56"/>
      <c r="H897" s="56"/>
      <c r="I897" s="56"/>
      <c r="J897" s="58"/>
      <c r="K897" s="60">
        <v>52718</v>
      </c>
      <c r="L897" s="61">
        <f t="shared" si="43"/>
        <v>102.22599309267342</v>
      </c>
      <c r="M897" s="61">
        <f t="shared" si="44"/>
        <v>221.15527182664289</v>
      </c>
      <c r="N897" s="61">
        <f t="shared" si="42"/>
        <v>161.69063245965816</v>
      </c>
      <c r="O897" s="61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  <c r="AH897" s="56"/>
      <c r="AI897" s="56"/>
      <c r="AJ897" s="56"/>
      <c r="AK897" s="56"/>
      <c r="AL897" s="56"/>
      <c r="AM897" s="56"/>
      <c r="AN897" s="56"/>
      <c r="AO897" s="56"/>
      <c r="AP897" s="56"/>
      <c r="AQ897" s="56"/>
      <c r="AR897" s="56"/>
      <c r="AS897" s="56"/>
      <c r="AT897" s="56"/>
      <c r="AU897" s="56"/>
      <c r="AV897" s="56"/>
      <c r="AW897" s="56"/>
      <c r="AX897" s="56"/>
      <c r="AY897" s="56"/>
      <c r="AZ897" s="56"/>
      <c r="BA897" s="56"/>
      <c r="BB897" s="56"/>
      <c r="BC897" s="56"/>
      <c r="BD897" s="56"/>
      <c r="BE897" s="56"/>
      <c r="BF897" s="56"/>
    </row>
    <row r="898" spans="1:58">
      <c r="A898" s="56"/>
      <c r="B898" s="56"/>
      <c r="C898" s="56"/>
      <c r="D898" s="56"/>
      <c r="E898" s="56"/>
      <c r="F898" s="56"/>
      <c r="G898" s="56"/>
      <c r="H898" s="56"/>
      <c r="I898" s="56"/>
      <c r="J898" s="58"/>
      <c r="K898" s="60">
        <v>52749</v>
      </c>
      <c r="L898" s="61">
        <f t="shared" si="43"/>
        <v>102.22258493469624</v>
      </c>
      <c r="M898" s="61">
        <f t="shared" si="44"/>
        <v>221.51509758166807</v>
      </c>
      <c r="N898" s="61">
        <f t="shared" si="42"/>
        <v>161.86884125818216</v>
      </c>
      <c r="O898" s="61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  <c r="AH898" s="56"/>
      <c r="AI898" s="56"/>
      <c r="AJ898" s="56"/>
      <c r="AK898" s="56"/>
      <c r="AL898" s="56"/>
      <c r="AM898" s="56"/>
      <c r="AN898" s="56"/>
      <c r="AO898" s="56"/>
      <c r="AP898" s="56"/>
      <c r="AQ898" s="56"/>
      <c r="AR898" s="56"/>
      <c r="AS898" s="56"/>
      <c r="AT898" s="56"/>
      <c r="AU898" s="56"/>
      <c r="AV898" s="56"/>
      <c r="AW898" s="56"/>
      <c r="AX898" s="56"/>
      <c r="AY898" s="56"/>
      <c r="AZ898" s="56"/>
      <c r="BA898" s="56"/>
      <c r="BB898" s="56"/>
      <c r="BC898" s="56"/>
      <c r="BD898" s="56"/>
      <c r="BE898" s="56"/>
      <c r="BF898" s="56"/>
    </row>
    <row r="899" spans="1:58">
      <c r="A899" s="56"/>
      <c r="B899" s="56"/>
      <c r="C899" s="56"/>
      <c r="D899" s="56"/>
      <c r="E899" s="56"/>
      <c r="F899" s="56"/>
      <c r="G899" s="56"/>
      <c r="H899" s="56"/>
      <c r="I899" s="56"/>
      <c r="J899" s="58"/>
      <c r="K899" s="60">
        <v>52779</v>
      </c>
      <c r="L899" s="61">
        <f t="shared" si="43"/>
        <v>102.21917689034515</v>
      </c>
      <c r="M899" s="61">
        <f t="shared" si="44"/>
        <v>221.87550878316674</v>
      </c>
      <c r="N899" s="61">
        <f t="shared" si="42"/>
        <v>162.04734283675594</v>
      </c>
      <c r="O899" s="61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  <c r="AH899" s="56"/>
      <c r="AI899" s="56"/>
      <c r="AJ899" s="56"/>
      <c r="AK899" s="56"/>
      <c r="AL899" s="56"/>
      <c r="AM899" s="56"/>
      <c r="AN899" s="56"/>
      <c r="AO899" s="56"/>
      <c r="AP899" s="56"/>
      <c r="AQ899" s="56"/>
      <c r="AR899" s="56"/>
      <c r="AS899" s="56"/>
      <c r="AT899" s="56"/>
      <c r="AU899" s="56"/>
      <c r="AV899" s="56"/>
      <c r="AW899" s="56"/>
      <c r="AX899" s="56"/>
      <c r="AY899" s="56"/>
      <c r="AZ899" s="56"/>
      <c r="BA899" s="56"/>
      <c r="BB899" s="56"/>
      <c r="BC899" s="56"/>
      <c r="BD899" s="56"/>
      <c r="BE899" s="56"/>
      <c r="BF899" s="56"/>
    </row>
    <row r="900" spans="1:58">
      <c r="A900" s="56"/>
      <c r="B900" s="56"/>
      <c r="C900" s="56"/>
      <c r="D900" s="56"/>
      <c r="E900" s="56"/>
      <c r="F900" s="56"/>
      <c r="G900" s="56"/>
      <c r="H900" s="56"/>
      <c r="I900" s="56"/>
      <c r="J900" s="58"/>
      <c r="K900" s="60">
        <v>52810</v>
      </c>
      <c r="L900" s="61">
        <f t="shared" si="43"/>
        <v>102.21576895961638</v>
      </c>
      <c r="M900" s="61">
        <f t="shared" si="44"/>
        <v>222.2365063836765</v>
      </c>
      <c r="N900" s="61">
        <f t="shared" ref="N900:N963" si="45">AVERAGE(L900:M900)</f>
        <v>162.22613767164643</v>
      </c>
      <c r="O900" s="61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  <c r="AH900" s="56"/>
      <c r="AI900" s="56"/>
      <c r="AJ900" s="56"/>
      <c r="AK900" s="56"/>
      <c r="AL900" s="56"/>
      <c r="AM900" s="56"/>
      <c r="AN900" s="56"/>
      <c r="AO900" s="56"/>
      <c r="AP900" s="56"/>
      <c r="AQ900" s="56"/>
      <c r="AR900" s="56"/>
      <c r="AS900" s="56"/>
      <c r="AT900" s="56"/>
      <c r="AU900" s="56"/>
      <c r="AV900" s="56"/>
      <c r="AW900" s="56"/>
      <c r="AX900" s="56"/>
      <c r="AY900" s="56"/>
      <c r="AZ900" s="56"/>
      <c r="BA900" s="56"/>
      <c r="BB900" s="56"/>
      <c r="BC900" s="56"/>
      <c r="BD900" s="56"/>
      <c r="BE900" s="56"/>
      <c r="BF900" s="56"/>
    </row>
    <row r="901" spans="1:58">
      <c r="A901" s="56"/>
      <c r="B901" s="56"/>
      <c r="C901" s="56"/>
      <c r="D901" s="56"/>
      <c r="E901" s="56"/>
      <c r="F901" s="56"/>
      <c r="G901" s="56"/>
      <c r="H901" s="56"/>
      <c r="I901" s="56"/>
      <c r="J901" s="58"/>
      <c r="K901" s="60">
        <v>52841</v>
      </c>
      <c r="L901" s="61">
        <f t="shared" si="43"/>
        <v>102.21236114250613</v>
      </c>
      <c r="M901" s="61">
        <f t="shared" si="44"/>
        <v>222.59809133728479</v>
      </c>
      <c r="N901" s="61">
        <f t="shared" si="45"/>
        <v>162.40522623989546</v>
      </c>
      <c r="O901" s="61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  <c r="AH901" s="56"/>
      <c r="AI901" s="56"/>
      <c r="AJ901" s="56"/>
      <c r="AK901" s="56"/>
      <c r="AL901" s="56"/>
      <c r="AM901" s="56"/>
      <c r="AN901" s="56"/>
      <c r="AO901" s="56"/>
      <c r="AP901" s="56"/>
      <c r="AQ901" s="56"/>
      <c r="AR901" s="56"/>
      <c r="AS901" s="56"/>
      <c r="AT901" s="56"/>
      <c r="AU901" s="56"/>
      <c r="AV901" s="56"/>
      <c r="AW901" s="56"/>
      <c r="AX901" s="56"/>
      <c r="AY901" s="56"/>
      <c r="AZ901" s="56"/>
      <c r="BA901" s="56"/>
      <c r="BB901" s="56"/>
      <c r="BC901" s="56"/>
      <c r="BD901" s="56"/>
      <c r="BE901" s="56"/>
      <c r="BF901" s="56"/>
    </row>
    <row r="902" spans="1:58">
      <c r="A902" s="56"/>
      <c r="B902" s="56"/>
      <c r="C902" s="56"/>
      <c r="D902" s="56"/>
      <c r="E902" s="56"/>
      <c r="F902" s="56"/>
      <c r="G902" s="56"/>
      <c r="H902" s="56"/>
      <c r="I902" s="56"/>
      <c r="J902" s="58"/>
      <c r="K902" s="60">
        <v>52871</v>
      </c>
      <c r="L902" s="61">
        <f t="shared" si="43"/>
        <v>102.20895343901061</v>
      </c>
      <c r="M902" s="61">
        <f t="shared" si="44"/>
        <v>222.96026459963139</v>
      </c>
      <c r="N902" s="61">
        <f t="shared" si="45"/>
        <v>162.58460901932099</v>
      </c>
      <c r="O902" s="61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  <c r="AH902" s="56"/>
      <c r="AI902" s="56"/>
      <c r="AJ902" s="56"/>
      <c r="AK902" s="56"/>
      <c r="AL902" s="56"/>
      <c r="AM902" s="56"/>
      <c r="AN902" s="56"/>
      <c r="AO902" s="56"/>
      <c r="AP902" s="56"/>
      <c r="AQ902" s="56"/>
      <c r="AR902" s="56"/>
      <c r="AS902" s="56"/>
      <c r="AT902" s="56"/>
      <c r="AU902" s="56"/>
      <c r="AV902" s="56"/>
      <c r="AW902" s="56"/>
      <c r="AX902" s="56"/>
      <c r="AY902" s="56"/>
      <c r="AZ902" s="56"/>
      <c r="BA902" s="56"/>
      <c r="BB902" s="56"/>
      <c r="BC902" s="56"/>
      <c r="BD902" s="56"/>
      <c r="BE902" s="56"/>
      <c r="BF902" s="56"/>
    </row>
    <row r="903" spans="1:58">
      <c r="A903" s="56"/>
      <c r="B903" s="56"/>
      <c r="C903" s="56"/>
      <c r="D903" s="56"/>
      <c r="E903" s="56"/>
      <c r="F903" s="56"/>
      <c r="G903" s="56"/>
      <c r="H903" s="56"/>
      <c r="I903" s="56"/>
      <c r="J903" s="58"/>
      <c r="K903" s="60">
        <v>52902</v>
      </c>
      <c r="L903" s="61">
        <f t="shared" si="43"/>
        <v>102.20554584912604</v>
      </c>
      <c r="M903" s="61">
        <f t="shared" si="44"/>
        <v>223.3230271279109</v>
      </c>
      <c r="N903" s="61">
        <f t="shared" si="45"/>
        <v>162.76428648851848</v>
      </c>
      <c r="O903" s="61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  <c r="AH903" s="56"/>
      <c r="AI903" s="56"/>
      <c r="AJ903" s="56"/>
      <c r="AK903" s="56"/>
      <c r="AL903" s="56"/>
      <c r="AM903" s="56"/>
      <c r="AN903" s="56"/>
      <c r="AO903" s="56"/>
      <c r="AP903" s="56"/>
      <c r="AQ903" s="56"/>
      <c r="AR903" s="56"/>
      <c r="AS903" s="56"/>
      <c r="AT903" s="56"/>
      <c r="AU903" s="56"/>
      <c r="AV903" s="56"/>
      <c r="AW903" s="56"/>
      <c r="AX903" s="56"/>
      <c r="AY903" s="56"/>
      <c r="AZ903" s="56"/>
      <c r="BA903" s="56"/>
      <c r="BB903" s="56"/>
      <c r="BC903" s="56"/>
      <c r="BD903" s="56"/>
      <c r="BE903" s="56"/>
      <c r="BF903" s="56"/>
    </row>
    <row r="904" spans="1:58">
      <c r="A904" s="56"/>
      <c r="B904" s="56"/>
      <c r="C904" s="56"/>
      <c r="D904" s="56"/>
      <c r="E904" s="56"/>
      <c r="F904" s="56"/>
      <c r="G904" s="56"/>
      <c r="H904" s="56"/>
      <c r="I904" s="56"/>
      <c r="J904" s="58"/>
      <c r="K904" s="60">
        <v>52932</v>
      </c>
      <c r="L904" s="61">
        <f t="shared" si="43"/>
        <v>102.20213837284862</v>
      </c>
      <c r="M904" s="61">
        <f t="shared" si="44"/>
        <v>223.68637988087534</v>
      </c>
      <c r="N904" s="61">
        <f t="shared" si="45"/>
        <v>162.94425912686199</v>
      </c>
      <c r="O904" s="61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  <c r="AH904" s="56"/>
      <c r="AI904" s="56"/>
      <c r="AJ904" s="56"/>
      <c r="AK904" s="56"/>
      <c r="AL904" s="56"/>
      <c r="AM904" s="56"/>
      <c r="AN904" s="56"/>
      <c r="AO904" s="56"/>
      <c r="AP904" s="56"/>
      <c r="AQ904" s="56"/>
      <c r="AR904" s="56"/>
      <c r="AS904" s="56"/>
      <c r="AT904" s="56"/>
      <c r="AU904" s="56"/>
      <c r="AV904" s="56"/>
      <c r="AW904" s="56"/>
      <c r="AX904" s="56"/>
      <c r="AY904" s="56"/>
      <c r="AZ904" s="56"/>
      <c r="BA904" s="56"/>
      <c r="BB904" s="56"/>
      <c r="BC904" s="56"/>
      <c r="BD904" s="56"/>
      <c r="BE904" s="56"/>
      <c r="BF904" s="56"/>
    </row>
    <row r="905" spans="1:58">
      <c r="A905" s="56"/>
      <c r="B905" s="56"/>
      <c r="C905" s="56"/>
      <c r="D905" s="56"/>
      <c r="E905" s="56"/>
      <c r="F905" s="56"/>
      <c r="G905" s="56"/>
      <c r="H905" s="56"/>
      <c r="I905" s="56"/>
      <c r="J905" s="58"/>
      <c r="K905" s="60">
        <v>52963</v>
      </c>
      <c r="L905" s="61">
        <f t="shared" si="43"/>
        <v>102.19873101017458</v>
      </c>
      <c r="M905" s="61">
        <f t="shared" si="44"/>
        <v>224.05032381883663</v>
      </c>
      <c r="N905" s="61">
        <f t="shared" si="45"/>
        <v>163.12452741450562</v>
      </c>
      <c r="O905" s="61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  <c r="AH905" s="56"/>
      <c r="AI905" s="56"/>
      <c r="AJ905" s="56"/>
      <c r="AK905" s="56"/>
      <c r="AL905" s="56"/>
      <c r="AM905" s="56"/>
      <c r="AN905" s="56"/>
      <c r="AO905" s="56"/>
      <c r="AP905" s="56"/>
      <c r="AQ905" s="56"/>
      <c r="AR905" s="56"/>
      <c r="AS905" s="56"/>
      <c r="AT905" s="56"/>
      <c r="AU905" s="56"/>
      <c r="AV905" s="56"/>
      <c r="AW905" s="56"/>
      <c r="AX905" s="56"/>
      <c r="AY905" s="56"/>
      <c r="AZ905" s="56"/>
      <c r="BA905" s="56"/>
      <c r="BB905" s="56"/>
      <c r="BC905" s="56"/>
      <c r="BD905" s="56"/>
      <c r="BE905" s="56"/>
      <c r="BF905" s="56"/>
    </row>
    <row r="906" spans="1:58">
      <c r="A906" s="56"/>
      <c r="B906" s="56"/>
      <c r="C906" s="56"/>
      <c r="D906" s="56"/>
      <c r="E906" s="56"/>
      <c r="F906" s="56"/>
      <c r="G906" s="56"/>
      <c r="H906" s="56"/>
      <c r="I906" s="56"/>
      <c r="J906" s="58"/>
      <c r="K906" s="60">
        <v>52994</v>
      </c>
      <c r="L906" s="61">
        <f t="shared" si="43"/>
        <v>102.19532376110013</v>
      </c>
      <c r="M906" s="61">
        <f t="shared" si="44"/>
        <v>224.41485990366911</v>
      </c>
      <c r="N906" s="61">
        <f t="shared" si="45"/>
        <v>163.30509183238462</v>
      </c>
      <c r="O906" s="61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  <c r="AH906" s="56"/>
      <c r="AI906" s="56"/>
      <c r="AJ906" s="56"/>
      <c r="AK906" s="56"/>
      <c r="AL906" s="56"/>
      <c r="AM906" s="56"/>
      <c r="AN906" s="56"/>
      <c r="AO906" s="56"/>
      <c r="AP906" s="56"/>
      <c r="AQ906" s="56"/>
      <c r="AR906" s="56"/>
      <c r="AS906" s="56"/>
      <c r="AT906" s="56"/>
      <c r="AU906" s="56"/>
      <c r="AV906" s="56"/>
      <c r="AW906" s="56"/>
      <c r="AX906" s="56"/>
      <c r="AY906" s="56"/>
      <c r="AZ906" s="56"/>
      <c r="BA906" s="56"/>
      <c r="BB906" s="56"/>
      <c r="BC906" s="56"/>
      <c r="BD906" s="56"/>
      <c r="BE906" s="56"/>
      <c r="BF906" s="56"/>
    </row>
    <row r="907" spans="1:58">
      <c r="A907" s="56"/>
      <c r="B907" s="56"/>
      <c r="C907" s="56"/>
      <c r="D907" s="56"/>
      <c r="E907" s="56"/>
      <c r="F907" s="56"/>
      <c r="G907" s="56"/>
      <c r="H907" s="56"/>
      <c r="I907" s="56"/>
      <c r="J907" s="58"/>
      <c r="K907" s="60">
        <v>53022</v>
      </c>
      <c r="L907" s="61">
        <f t="shared" si="43"/>
        <v>102.19191662562147</v>
      </c>
      <c r="M907" s="61">
        <f t="shared" si="44"/>
        <v>224.77998909881217</v>
      </c>
      <c r="N907" s="61">
        <f t="shared" si="45"/>
        <v>163.48595286221683</v>
      </c>
      <c r="O907" s="61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  <c r="AH907" s="56"/>
      <c r="AI907" s="56"/>
      <c r="AJ907" s="56"/>
      <c r="AK907" s="56"/>
      <c r="AL907" s="56"/>
      <c r="AM907" s="56"/>
      <c r="AN907" s="56"/>
      <c r="AO907" s="56"/>
      <c r="AP907" s="56"/>
      <c r="AQ907" s="56"/>
      <c r="AR907" s="56"/>
      <c r="AS907" s="56"/>
      <c r="AT907" s="56"/>
      <c r="AU907" s="56"/>
      <c r="AV907" s="56"/>
      <c r="AW907" s="56"/>
      <c r="AX907" s="56"/>
      <c r="AY907" s="56"/>
      <c r="AZ907" s="56"/>
      <c r="BA907" s="56"/>
      <c r="BB907" s="56"/>
      <c r="BC907" s="56"/>
      <c r="BD907" s="56"/>
      <c r="BE907" s="56"/>
      <c r="BF907" s="56"/>
    </row>
    <row r="908" spans="1:58">
      <c r="A908" s="56"/>
      <c r="B908" s="56"/>
      <c r="C908" s="56"/>
      <c r="D908" s="56"/>
      <c r="E908" s="56"/>
      <c r="F908" s="56"/>
      <c r="G908" s="56"/>
      <c r="H908" s="56"/>
      <c r="I908" s="56"/>
      <c r="J908" s="58"/>
      <c r="K908" s="60">
        <v>53053</v>
      </c>
      <c r="L908" s="61">
        <f t="shared" si="43"/>
        <v>102.18850960373483</v>
      </c>
      <c r="M908" s="61">
        <f t="shared" si="44"/>
        <v>225.14571236927273</v>
      </c>
      <c r="N908" s="61">
        <f t="shared" si="45"/>
        <v>163.66711098650379</v>
      </c>
      <c r="O908" s="61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  <c r="AH908" s="56"/>
      <c r="AI908" s="56"/>
      <c r="AJ908" s="56"/>
      <c r="AK908" s="56"/>
      <c r="AL908" s="56"/>
      <c r="AM908" s="56"/>
      <c r="AN908" s="56"/>
      <c r="AO908" s="56"/>
      <c r="AP908" s="56"/>
      <c r="AQ908" s="56"/>
      <c r="AR908" s="56"/>
      <c r="AS908" s="56"/>
      <c r="AT908" s="56"/>
      <c r="AU908" s="56"/>
      <c r="AV908" s="56"/>
      <c r="AW908" s="56"/>
      <c r="AX908" s="56"/>
      <c r="AY908" s="56"/>
      <c r="AZ908" s="56"/>
      <c r="BA908" s="56"/>
      <c r="BB908" s="56"/>
      <c r="BC908" s="56"/>
      <c r="BD908" s="56"/>
      <c r="BE908" s="56"/>
      <c r="BF908" s="56"/>
    </row>
    <row r="909" spans="1:58">
      <c r="A909" s="56"/>
      <c r="B909" s="56"/>
      <c r="C909" s="56"/>
      <c r="D909" s="56"/>
      <c r="E909" s="56"/>
      <c r="F909" s="56"/>
      <c r="G909" s="56"/>
      <c r="H909" s="56"/>
      <c r="I909" s="56"/>
      <c r="J909" s="58"/>
      <c r="K909" s="60">
        <v>53083</v>
      </c>
      <c r="L909" s="61">
        <f t="shared" si="43"/>
        <v>102.1851026954364</v>
      </c>
      <c r="M909" s="61">
        <f t="shared" si="44"/>
        <v>225.51203068162778</v>
      </c>
      <c r="N909" s="61">
        <f t="shared" si="45"/>
        <v>163.84856668853209</v>
      </c>
      <c r="O909" s="61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  <c r="AH909" s="56"/>
      <c r="AI909" s="56"/>
      <c r="AJ909" s="56"/>
      <c r="AK909" s="56"/>
      <c r="AL909" s="56"/>
      <c r="AM909" s="56"/>
      <c r="AN909" s="56"/>
      <c r="AO909" s="56"/>
      <c r="AP909" s="56"/>
      <c r="AQ909" s="56"/>
      <c r="AR909" s="56"/>
      <c r="AS909" s="56"/>
      <c r="AT909" s="56"/>
      <c r="AU909" s="56"/>
      <c r="AV909" s="56"/>
      <c r="AW909" s="56"/>
      <c r="AX909" s="56"/>
      <c r="AY909" s="56"/>
      <c r="AZ909" s="56"/>
      <c r="BA909" s="56"/>
      <c r="BB909" s="56"/>
      <c r="BC909" s="56"/>
      <c r="BD909" s="56"/>
      <c r="BE909" s="56"/>
      <c r="BF909" s="56"/>
    </row>
    <row r="910" spans="1:58">
      <c r="A910" s="56"/>
      <c r="B910" s="56"/>
      <c r="C910" s="56"/>
      <c r="D910" s="56"/>
      <c r="E910" s="56"/>
      <c r="F910" s="56"/>
      <c r="G910" s="56"/>
      <c r="H910" s="56"/>
      <c r="I910" s="56"/>
      <c r="J910" s="58"/>
      <c r="K910" s="60">
        <v>53114</v>
      </c>
      <c r="L910" s="61">
        <f t="shared" si="43"/>
        <v>102.1816959007224</v>
      </c>
      <c r="M910" s="61">
        <f t="shared" si="44"/>
        <v>225.87894500402695</v>
      </c>
      <c r="N910" s="61">
        <f t="shared" si="45"/>
        <v>164.03032045237467</v>
      </c>
      <c r="O910" s="61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  <c r="AH910" s="56"/>
      <c r="AI910" s="56"/>
      <c r="AJ910" s="56"/>
      <c r="AK910" s="56"/>
      <c r="AL910" s="56"/>
      <c r="AM910" s="56"/>
      <c r="AN910" s="56"/>
      <c r="AO910" s="56"/>
      <c r="AP910" s="56"/>
      <c r="AQ910" s="56"/>
      <c r="AR910" s="56"/>
      <c r="AS910" s="56"/>
      <c r="AT910" s="56"/>
      <c r="AU910" s="56"/>
      <c r="AV910" s="56"/>
      <c r="AW910" s="56"/>
      <c r="AX910" s="56"/>
      <c r="AY910" s="56"/>
      <c r="AZ910" s="56"/>
      <c r="BA910" s="56"/>
      <c r="BB910" s="56"/>
      <c r="BC910" s="56"/>
      <c r="BD910" s="56"/>
      <c r="BE910" s="56"/>
      <c r="BF910" s="56"/>
    </row>
    <row r="911" spans="1:58">
      <c r="A911" s="56"/>
      <c r="B911" s="56"/>
      <c r="C911" s="56"/>
      <c r="D911" s="56"/>
      <c r="E911" s="56"/>
      <c r="F911" s="56"/>
      <c r="G911" s="56"/>
      <c r="H911" s="56"/>
      <c r="I911" s="56"/>
      <c r="J911" s="58"/>
      <c r="K911" s="60">
        <v>53144</v>
      </c>
      <c r="L911" s="61">
        <f t="shared" si="43"/>
        <v>102.17828921958906</v>
      </c>
      <c r="M911" s="61">
        <f t="shared" si="44"/>
        <v>226.24645630619511</v>
      </c>
      <c r="N911" s="61">
        <f t="shared" si="45"/>
        <v>164.21237276289207</v>
      </c>
      <c r="O911" s="61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  <c r="AH911" s="56"/>
      <c r="AI911" s="56"/>
      <c r="AJ911" s="56"/>
      <c r="AK911" s="56"/>
      <c r="AL911" s="56"/>
      <c r="AM911" s="56"/>
      <c r="AN911" s="56"/>
      <c r="AO911" s="56"/>
      <c r="AP911" s="56"/>
      <c r="AQ911" s="56"/>
      <c r="AR911" s="56"/>
      <c r="AS911" s="56"/>
      <c r="AT911" s="56"/>
      <c r="AU911" s="56"/>
      <c r="AV911" s="56"/>
      <c r="AW911" s="56"/>
      <c r="AX911" s="56"/>
      <c r="AY911" s="56"/>
      <c r="AZ911" s="56"/>
      <c r="BA911" s="56"/>
      <c r="BB911" s="56"/>
      <c r="BC911" s="56"/>
      <c r="BD911" s="56"/>
      <c r="BE911" s="56"/>
      <c r="BF911" s="56"/>
    </row>
    <row r="912" spans="1:58">
      <c r="A912" s="56"/>
      <c r="B912" s="56"/>
      <c r="C912" s="56"/>
      <c r="D912" s="56"/>
      <c r="E912" s="56"/>
      <c r="F912" s="56"/>
      <c r="G912" s="56"/>
      <c r="H912" s="56"/>
      <c r="I912" s="56"/>
      <c r="J912" s="58"/>
      <c r="K912" s="60">
        <v>53175</v>
      </c>
      <c r="L912" s="61">
        <f t="shared" si="43"/>
        <v>102.17488265203258</v>
      </c>
      <c r="M912" s="61">
        <f t="shared" si="44"/>
        <v>226.61456555943491</v>
      </c>
      <c r="N912" s="61">
        <f t="shared" si="45"/>
        <v>164.39472410573376</v>
      </c>
      <c r="O912" s="61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  <c r="AH912" s="56"/>
      <c r="AI912" s="56"/>
      <c r="AJ912" s="56"/>
      <c r="AK912" s="56"/>
      <c r="AL912" s="56"/>
      <c r="AM912" s="56"/>
      <c r="AN912" s="56"/>
      <c r="AO912" s="56"/>
      <c r="AP912" s="56"/>
      <c r="AQ912" s="56"/>
      <c r="AR912" s="56"/>
      <c r="AS912" s="56"/>
      <c r="AT912" s="56"/>
      <c r="AU912" s="56"/>
      <c r="AV912" s="56"/>
      <c r="AW912" s="56"/>
      <c r="AX912" s="56"/>
      <c r="AY912" s="56"/>
      <c r="AZ912" s="56"/>
      <c r="BA912" s="56"/>
      <c r="BB912" s="56"/>
      <c r="BC912" s="56"/>
      <c r="BD912" s="56"/>
      <c r="BE912" s="56"/>
      <c r="BF912" s="56"/>
    </row>
    <row r="913" spans="1:58">
      <c r="A913" s="56"/>
      <c r="B913" s="56"/>
      <c r="C913" s="56"/>
      <c r="D913" s="56"/>
      <c r="E913" s="56"/>
      <c r="F913" s="56"/>
      <c r="G913" s="56"/>
      <c r="H913" s="56"/>
      <c r="I913" s="56"/>
      <c r="J913" s="58"/>
      <c r="K913" s="60">
        <v>53206</v>
      </c>
      <c r="L913" s="61">
        <f t="shared" si="43"/>
        <v>102.17147619804918</v>
      </c>
      <c r="M913" s="61">
        <f t="shared" si="44"/>
        <v>226.98327373662929</v>
      </c>
      <c r="N913" s="61">
        <f t="shared" si="45"/>
        <v>164.57737496733924</v>
      </c>
      <c r="O913" s="61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  <c r="AH913" s="56"/>
      <c r="AI913" s="56"/>
      <c r="AJ913" s="56"/>
      <c r="AK913" s="56"/>
      <c r="AL913" s="56"/>
      <c r="AM913" s="56"/>
      <c r="AN913" s="56"/>
      <c r="AO913" s="56"/>
      <c r="AP913" s="56"/>
      <c r="AQ913" s="56"/>
      <c r="AR913" s="56"/>
      <c r="AS913" s="56"/>
      <c r="AT913" s="56"/>
      <c r="AU913" s="56"/>
      <c r="AV913" s="56"/>
      <c r="AW913" s="56"/>
      <c r="AX913" s="56"/>
      <c r="AY913" s="56"/>
      <c r="AZ913" s="56"/>
      <c r="BA913" s="56"/>
      <c r="BB913" s="56"/>
      <c r="BC913" s="56"/>
      <c r="BD913" s="56"/>
      <c r="BE913" s="56"/>
      <c r="BF913" s="56"/>
    </row>
    <row r="914" spans="1:58">
      <c r="A914" s="56"/>
      <c r="B914" s="56"/>
      <c r="C914" s="56"/>
      <c r="D914" s="56"/>
      <c r="E914" s="56"/>
      <c r="F914" s="56"/>
      <c r="G914" s="56"/>
      <c r="H914" s="56"/>
      <c r="I914" s="56"/>
      <c r="J914" s="58"/>
      <c r="K914" s="60">
        <v>53236</v>
      </c>
      <c r="L914" s="61">
        <f t="shared" si="43"/>
        <v>102.16806985763506</v>
      </c>
      <c r="M914" s="61">
        <f t="shared" si="44"/>
        <v>227.3525818122441</v>
      </c>
      <c r="N914" s="61">
        <f t="shared" si="45"/>
        <v>164.76032583493958</v>
      </c>
      <c r="O914" s="61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  <c r="AH914" s="56"/>
      <c r="AI914" s="56"/>
      <c r="AJ914" s="56"/>
      <c r="AK914" s="56"/>
      <c r="AL914" s="56"/>
      <c r="AM914" s="56"/>
      <c r="AN914" s="56"/>
      <c r="AO914" s="56"/>
      <c r="AP914" s="56"/>
      <c r="AQ914" s="56"/>
      <c r="AR914" s="56"/>
      <c r="AS914" s="56"/>
      <c r="AT914" s="56"/>
      <c r="AU914" s="56"/>
      <c r="AV914" s="56"/>
      <c r="AW914" s="56"/>
      <c r="AX914" s="56"/>
      <c r="AY914" s="56"/>
      <c r="AZ914" s="56"/>
      <c r="BA914" s="56"/>
      <c r="BB914" s="56"/>
      <c r="BC914" s="56"/>
      <c r="BD914" s="56"/>
      <c r="BE914" s="56"/>
      <c r="BF914" s="56"/>
    </row>
    <row r="915" spans="1:58">
      <c r="A915" s="56"/>
      <c r="B915" s="56"/>
      <c r="C915" s="56"/>
      <c r="D915" s="56"/>
      <c r="E915" s="56"/>
      <c r="F915" s="56"/>
      <c r="G915" s="56"/>
      <c r="H915" s="56"/>
      <c r="I915" s="56"/>
      <c r="J915" s="58"/>
      <c r="K915" s="60">
        <v>53267</v>
      </c>
      <c r="L915" s="61">
        <f t="shared" si="43"/>
        <v>102.16466363078645</v>
      </c>
      <c r="M915" s="61">
        <f t="shared" si="44"/>
        <v>227.72249076233072</v>
      </c>
      <c r="N915" s="61">
        <f t="shared" si="45"/>
        <v>164.94357719655858</v>
      </c>
      <c r="O915" s="61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  <c r="AH915" s="56"/>
      <c r="AI915" s="56"/>
      <c r="AJ915" s="56"/>
      <c r="AK915" s="56"/>
      <c r="AL915" s="56"/>
      <c r="AM915" s="56"/>
      <c r="AN915" s="56"/>
      <c r="AO915" s="56"/>
      <c r="AP915" s="56"/>
      <c r="AQ915" s="56"/>
      <c r="AR915" s="56"/>
      <c r="AS915" s="56"/>
      <c r="AT915" s="56"/>
      <c r="AU915" s="56"/>
      <c r="AV915" s="56"/>
      <c r="AW915" s="56"/>
      <c r="AX915" s="56"/>
      <c r="AY915" s="56"/>
      <c r="AZ915" s="56"/>
      <c r="BA915" s="56"/>
      <c r="BB915" s="56"/>
      <c r="BC915" s="56"/>
      <c r="BD915" s="56"/>
      <c r="BE915" s="56"/>
      <c r="BF915" s="56"/>
    </row>
    <row r="916" spans="1:58">
      <c r="A916" s="56"/>
      <c r="B916" s="56"/>
      <c r="C916" s="56"/>
      <c r="D916" s="56"/>
      <c r="E916" s="56"/>
      <c r="F916" s="56"/>
      <c r="G916" s="56"/>
      <c r="H916" s="56"/>
      <c r="I916" s="56"/>
      <c r="J916" s="58"/>
      <c r="K916" s="60">
        <v>53297</v>
      </c>
      <c r="L916" s="61">
        <f t="shared" si="43"/>
        <v>102.16125751749955</v>
      </c>
      <c r="M916" s="61">
        <f t="shared" si="44"/>
        <v>228.09300156452855</v>
      </c>
      <c r="N916" s="61">
        <f t="shared" si="45"/>
        <v>165.12712954101406</v>
      </c>
      <c r="O916" s="61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  <c r="AH916" s="56"/>
      <c r="AI916" s="56"/>
      <c r="AJ916" s="56"/>
      <c r="AK916" s="56"/>
      <c r="AL916" s="56"/>
      <c r="AM916" s="56"/>
      <c r="AN916" s="56"/>
      <c r="AO916" s="56"/>
      <c r="AP916" s="56"/>
      <c r="AQ916" s="56"/>
      <c r="AR916" s="56"/>
      <c r="AS916" s="56"/>
      <c r="AT916" s="56"/>
      <c r="AU916" s="56"/>
      <c r="AV916" s="56"/>
      <c r="AW916" s="56"/>
      <c r="AX916" s="56"/>
      <c r="AY916" s="56"/>
      <c r="AZ916" s="56"/>
      <c r="BA916" s="56"/>
      <c r="BB916" s="56"/>
      <c r="BC916" s="56"/>
      <c r="BD916" s="56"/>
      <c r="BE916" s="56"/>
      <c r="BF916" s="56"/>
    </row>
    <row r="917" spans="1:58">
      <c r="A917" s="56"/>
      <c r="B917" s="56"/>
      <c r="C917" s="56"/>
      <c r="D917" s="56"/>
      <c r="E917" s="56"/>
      <c r="F917" s="56"/>
      <c r="G917" s="56"/>
      <c r="H917" s="56"/>
      <c r="I917" s="56"/>
      <c r="J917" s="58"/>
      <c r="K917" s="60">
        <v>53328</v>
      </c>
      <c r="L917" s="61">
        <f t="shared" si="43"/>
        <v>102.15785151777058</v>
      </c>
      <c r="M917" s="61">
        <f t="shared" si="44"/>
        <v>228.46411519806767</v>
      </c>
      <c r="N917" s="61">
        <f t="shared" si="45"/>
        <v>165.31098335791913</v>
      </c>
      <c r="O917" s="61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  <c r="AH917" s="56"/>
      <c r="AI917" s="56"/>
      <c r="AJ917" s="56"/>
      <c r="AK917" s="56"/>
      <c r="AL917" s="56"/>
      <c r="AM917" s="56"/>
      <c r="AN917" s="56"/>
      <c r="AO917" s="56"/>
      <c r="AP917" s="56"/>
      <c r="AQ917" s="56"/>
      <c r="AR917" s="56"/>
      <c r="AS917" s="56"/>
      <c r="AT917" s="56"/>
      <c r="AU917" s="56"/>
      <c r="AV917" s="56"/>
      <c r="AW917" s="56"/>
      <c r="AX917" s="56"/>
      <c r="AY917" s="56"/>
      <c r="AZ917" s="56"/>
      <c r="BA917" s="56"/>
      <c r="BB917" s="56"/>
      <c r="BC917" s="56"/>
      <c r="BD917" s="56"/>
      <c r="BE917" s="56"/>
      <c r="BF917" s="56"/>
    </row>
    <row r="918" spans="1:58">
      <c r="A918" s="56"/>
      <c r="B918" s="56"/>
      <c r="C918" s="56"/>
      <c r="D918" s="56"/>
      <c r="E918" s="56"/>
      <c r="F918" s="56"/>
      <c r="G918" s="56"/>
      <c r="H918" s="56"/>
      <c r="I918" s="56"/>
      <c r="J918" s="58"/>
      <c r="K918" s="60">
        <v>53359</v>
      </c>
      <c r="L918" s="61">
        <f t="shared" si="43"/>
        <v>102.15444563159575</v>
      </c>
      <c r="M918" s="61">
        <f t="shared" si="44"/>
        <v>228.83583264377137</v>
      </c>
      <c r="N918" s="61">
        <f t="shared" si="45"/>
        <v>165.49513913768357</v>
      </c>
      <c r="O918" s="61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  <c r="AH918" s="56"/>
      <c r="AI918" s="56"/>
      <c r="AJ918" s="56"/>
      <c r="AK918" s="56"/>
      <c r="AL918" s="56"/>
      <c r="AM918" s="56"/>
      <c r="AN918" s="56"/>
      <c r="AO918" s="56"/>
      <c r="AP918" s="56"/>
      <c r="AQ918" s="56"/>
      <c r="AR918" s="56"/>
      <c r="AS918" s="56"/>
      <c r="AT918" s="56"/>
      <c r="AU918" s="56"/>
      <c r="AV918" s="56"/>
      <c r="AW918" s="56"/>
      <c r="AX918" s="56"/>
      <c r="AY918" s="56"/>
      <c r="AZ918" s="56"/>
      <c r="BA918" s="56"/>
      <c r="BB918" s="56"/>
      <c r="BC918" s="56"/>
      <c r="BD918" s="56"/>
      <c r="BE918" s="56"/>
      <c r="BF918" s="56"/>
    </row>
    <row r="919" spans="1:58">
      <c r="A919" s="56"/>
      <c r="B919" s="56"/>
      <c r="C919" s="56"/>
      <c r="D919" s="56"/>
      <c r="E919" s="56"/>
      <c r="F919" s="56"/>
      <c r="G919" s="56"/>
      <c r="H919" s="56"/>
      <c r="I919" s="56"/>
      <c r="J919" s="58"/>
      <c r="K919" s="60">
        <v>53387</v>
      </c>
      <c r="L919" s="61">
        <f t="shared" si="43"/>
        <v>102.15103985897129</v>
      </c>
      <c r="M919" s="61">
        <f t="shared" si="44"/>
        <v>229.20815488405876</v>
      </c>
      <c r="N919" s="61">
        <f t="shared" si="45"/>
        <v>165.67959737151503</v>
      </c>
      <c r="O919" s="61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  <c r="AH919" s="56"/>
      <c r="AI919" s="56"/>
      <c r="AJ919" s="56"/>
      <c r="AK919" s="56"/>
      <c r="AL919" s="56"/>
      <c r="AM919" s="56"/>
      <c r="AN919" s="56"/>
      <c r="AO919" s="56"/>
      <c r="AP919" s="56"/>
      <c r="AQ919" s="56"/>
      <c r="AR919" s="56"/>
      <c r="AS919" s="56"/>
      <c r="AT919" s="56"/>
      <c r="AU919" s="56"/>
      <c r="AV919" s="56"/>
      <c r="AW919" s="56"/>
      <c r="AX919" s="56"/>
      <c r="AY919" s="56"/>
      <c r="AZ919" s="56"/>
      <c r="BA919" s="56"/>
      <c r="BB919" s="56"/>
      <c r="BC919" s="56"/>
      <c r="BD919" s="56"/>
      <c r="BE919" s="56"/>
      <c r="BF919" s="56"/>
    </row>
    <row r="920" spans="1:58">
      <c r="A920" s="56"/>
      <c r="B920" s="56"/>
      <c r="C920" s="56"/>
      <c r="D920" s="56"/>
      <c r="E920" s="56"/>
      <c r="F920" s="56"/>
      <c r="G920" s="56"/>
      <c r="H920" s="56"/>
      <c r="I920" s="56"/>
      <c r="J920" s="58"/>
      <c r="K920" s="60">
        <v>53418</v>
      </c>
      <c r="L920" s="61">
        <f t="shared" si="43"/>
        <v>102.14763419989339</v>
      </c>
      <c r="M920" s="61">
        <f t="shared" si="44"/>
        <v>229.58108290294737</v>
      </c>
      <c r="N920" s="61">
        <f t="shared" si="45"/>
        <v>165.86435855142037</v>
      </c>
      <c r="O920" s="61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  <c r="AH920" s="56"/>
      <c r="AI920" s="56"/>
      <c r="AJ920" s="56"/>
      <c r="AK920" s="56"/>
      <c r="AL920" s="56"/>
      <c r="AM920" s="56"/>
      <c r="AN920" s="56"/>
      <c r="AO920" s="56"/>
      <c r="AP920" s="56"/>
      <c r="AQ920" s="56"/>
      <c r="AR920" s="56"/>
      <c r="AS920" s="56"/>
      <c r="AT920" s="56"/>
      <c r="AU920" s="56"/>
      <c r="AV920" s="56"/>
      <c r="AW920" s="56"/>
      <c r="AX920" s="56"/>
      <c r="AY920" s="56"/>
      <c r="AZ920" s="56"/>
      <c r="BA920" s="56"/>
      <c r="BB920" s="56"/>
      <c r="BC920" s="56"/>
      <c r="BD920" s="56"/>
      <c r="BE920" s="56"/>
      <c r="BF920" s="56"/>
    </row>
    <row r="921" spans="1:58">
      <c r="A921" s="56"/>
      <c r="B921" s="56"/>
      <c r="C921" s="56"/>
      <c r="D921" s="56"/>
      <c r="E921" s="56"/>
      <c r="F921" s="56"/>
      <c r="G921" s="56"/>
      <c r="H921" s="56"/>
      <c r="I921" s="56"/>
      <c r="J921" s="58"/>
      <c r="K921" s="60">
        <v>53448</v>
      </c>
      <c r="L921" s="61">
        <f t="shared" si="43"/>
        <v>102.14422865435829</v>
      </c>
      <c r="M921" s="61">
        <f t="shared" si="44"/>
        <v>229.9546176860558</v>
      </c>
      <c r="N921" s="61">
        <f t="shared" si="45"/>
        <v>166.04942317020704</v>
      </c>
      <c r="O921" s="61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  <c r="AH921" s="56"/>
      <c r="AI921" s="56"/>
      <c r="AJ921" s="56"/>
      <c r="AK921" s="56"/>
      <c r="AL921" s="56"/>
      <c r="AM921" s="56"/>
      <c r="AN921" s="56"/>
      <c r="AO921" s="56"/>
      <c r="AP921" s="56"/>
      <c r="AQ921" s="56"/>
      <c r="AR921" s="56"/>
      <c r="AS921" s="56"/>
      <c r="AT921" s="56"/>
      <c r="AU921" s="56"/>
      <c r="AV921" s="56"/>
      <c r="AW921" s="56"/>
      <c r="AX921" s="56"/>
      <c r="AY921" s="56"/>
      <c r="AZ921" s="56"/>
      <c r="BA921" s="56"/>
      <c r="BB921" s="56"/>
      <c r="BC921" s="56"/>
      <c r="BD921" s="56"/>
      <c r="BE921" s="56"/>
      <c r="BF921" s="56"/>
    </row>
    <row r="922" spans="1:58">
      <c r="A922" s="56"/>
      <c r="B922" s="56"/>
      <c r="C922" s="56"/>
      <c r="D922" s="56"/>
      <c r="E922" s="56"/>
      <c r="F922" s="56"/>
      <c r="G922" s="56"/>
      <c r="H922" s="56"/>
      <c r="I922" s="56"/>
      <c r="J922" s="58"/>
      <c r="K922" s="60">
        <v>53479</v>
      </c>
      <c r="L922" s="61">
        <f t="shared" si="43"/>
        <v>102.14082322236219</v>
      </c>
      <c r="M922" s="61">
        <f t="shared" si="44"/>
        <v>230.32876022060626</v>
      </c>
      <c r="N922" s="61">
        <f t="shared" si="45"/>
        <v>166.23479172148421</v>
      </c>
      <c r="O922" s="61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  <c r="AH922" s="56"/>
      <c r="AI922" s="56"/>
      <c r="AJ922" s="56"/>
      <c r="AK922" s="56"/>
      <c r="AL922" s="56"/>
      <c r="AM922" s="56"/>
      <c r="AN922" s="56"/>
      <c r="AO922" s="56"/>
      <c r="AP922" s="56"/>
      <c r="AQ922" s="56"/>
      <c r="AR922" s="56"/>
      <c r="AS922" s="56"/>
      <c r="AT922" s="56"/>
      <c r="AU922" s="56"/>
      <c r="AV922" s="56"/>
      <c r="AW922" s="56"/>
      <c r="AX922" s="56"/>
      <c r="AY922" s="56"/>
      <c r="AZ922" s="56"/>
      <c r="BA922" s="56"/>
      <c r="BB922" s="56"/>
      <c r="BC922" s="56"/>
      <c r="BD922" s="56"/>
      <c r="BE922" s="56"/>
      <c r="BF922" s="56"/>
    </row>
    <row r="923" spans="1:58">
      <c r="A923" s="56"/>
      <c r="B923" s="56"/>
      <c r="C923" s="56"/>
      <c r="D923" s="56"/>
      <c r="E923" s="56"/>
      <c r="F923" s="56"/>
      <c r="G923" s="56"/>
      <c r="H923" s="56"/>
      <c r="I923" s="56"/>
      <c r="J923" s="58"/>
      <c r="K923" s="60">
        <v>53509</v>
      </c>
      <c r="L923" s="61">
        <f t="shared" si="43"/>
        <v>102.13741790390129</v>
      </c>
      <c r="M923" s="61">
        <f t="shared" si="44"/>
        <v>230.70351149542714</v>
      </c>
      <c r="N923" s="61">
        <f t="shared" si="45"/>
        <v>166.42046469966422</v>
      </c>
      <c r="O923" s="61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  <c r="AH923" s="56"/>
      <c r="AI923" s="56"/>
      <c r="AJ923" s="56"/>
      <c r="AK923" s="56"/>
      <c r="AL923" s="56"/>
      <c r="AM923" s="56"/>
      <c r="AN923" s="56"/>
      <c r="AO923" s="56"/>
      <c r="AP923" s="56"/>
      <c r="AQ923" s="56"/>
      <c r="AR923" s="56"/>
      <c r="AS923" s="56"/>
      <c r="AT923" s="56"/>
      <c r="AU923" s="56"/>
      <c r="AV923" s="56"/>
      <c r="AW923" s="56"/>
      <c r="AX923" s="56"/>
      <c r="AY923" s="56"/>
      <c r="AZ923" s="56"/>
      <c r="BA923" s="56"/>
      <c r="BB923" s="56"/>
      <c r="BC923" s="56"/>
      <c r="BD923" s="56"/>
      <c r="BE923" s="56"/>
      <c r="BF923" s="56"/>
    </row>
    <row r="924" spans="1:58">
      <c r="A924" s="56"/>
      <c r="B924" s="56"/>
      <c r="C924" s="56"/>
      <c r="D924" s="56"/>
      <c r="E924" s="56"/>
      <c r="F924" s="56"/>
      <c r="G924" s="56"/>
      <c r="H924" s="56"/>
      <c r="I924" s="56"/>
      <c r="J924" s="58"/>
      <c r="K924" s="60">
        <v>53540</v>
      </c>
      <c r="L924" s="61">
        <f t="shared" si="43"/>
        <v>102.13401269897183</v>
      </c>
      <c r="M924" s="61">
        <f t="shared" si="44"/>
        <v>231.07887250095575</v>
      </c>
      <c r="N924" s="61">
        <f t="shared" si="45"/>
        <v>166.6064425999638</v>
      </c>
      <c r="O924" s="61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6"/>
      <c r="AI924" s="56"/>
      <c r="AJ924" s="56"/>
      <c r="AK924" s="56"/>
      <c r="AL924" s="56"/>
      <c r="AM924" s="56"/>
      <c r="AN924" s="56"/>
      <c r="AO924" s="56"/>
      <c r="AP924" s="56"/>
      <c r="AQ924" s="56"/>
      <c r="AR924" s="56"/>
      <c r="AS924" s="56"/>
      <c r="AT924" s="56"/>
      <c r="AU924" s="56"/>
      <c r="AV924" s="56"/>
      <c r="AW924" s="56"/>
      <c r="AX924" s="56"/>
      <c r="AY924" s="56"/>
      <c r="AZ924" s="56"/>
      <c r="BA924" s="56"/>
      <c r="BB924" s="56"/>
      <c r="BC924" s="56"/>
      <c r="BD924" s="56"/>
      <c r="BE924" s="56"/>
      <c r="BF924" s="56"/>
    </row>
    <row r="925" spans="1:58">
      <c r="A925" s="56"/>
      <c r="B925" s="56"/>
      <c r="C925" s="56"/>
      <c r="D925" s="56"/>
      <c r="E925" s="56"/>
      <c r="F925" s="56"/>
      <c r="G925" s="56"/>
      <c r="H925" s="56"/>
      <c r="I925" s="56"/>
      <c r="J925" s="58"/>
      <c r="K925" s="60">
        <v>53571</v>
      </c>
      <c r="L925" s="61">
        <f t="shared" si="43"/>
        <v>102.13060760757001</v>
      </c>
      <c r="M925" s="61">
        <f t="shared" si="44"/>
        <v>231.45484422924085</v>
      </c>
      <c r="N925" s="61">
        <f t="shared" si="45"/>
        <v>166.79272591840544</v>
      </c>
      <c r="O925" s="61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6"/>
      <c r="AI925" s="56"/>
      <c r="AJ925" s="56"/>
      <c r="AK925" s="56"/>
      <c r="AL925" s="56"/>
      <c r="AM925" s="56"/>
      <c r="AN925" s="56"/>
      <c r="AO925" s="56"/>
      <c r="AP925" s="56"/>
      <c r="AQ925" s="56"/>
      <c r="AR925" s="56"/>
      <c r="AS925" s="56"/>
      <c r="AT925" s="56"/>
      <c r="AU925" s="56"/>
      <c r="AV925" s="56"/>
      <c r="AW925" s="56"/>
      <c r="AX925" s="56"/>
      <c r="AY925" s="56"/>
      <c r="AZ925" s="56"/>
      <c r="BA925" s="56"/>
      <c r="BB925" s="56"/>
      <c r="BC925" s="56"/>
      <c r="BD925" s="56"/>
      <c r="BE925" s="56"/>
      <c r="BF925" s="56"/>
    </row>
    <row r="926" spans="1:58">
      <c r="A926" s="56"/>
      <c r="B926" s="56"/>
      <c r="C926" s="56"/>
      <c r="D926" s="56"/>
      <c r="E926" s="56"/>
      <c r="F926" s="56"/>
      <c r="G926" s="56"/>
      <c r="H926" s="56"/>
      <c r="I926" s="56"/>
      <c r="J926" s="58"/>
      <c r="K926" s="60">
        <v>53601</v>
      </c>
      <c r="L926" s="61">
        <f t="shared" si="43"/>
        <v>102.12720262969206</v>
      </c>
      <c r="M926" s="61">
        <f t="shared" si="44"/>
        <v>231.83142767394529</v>
      </c>
      <c r="N926" s="61">
        <f t="shared" si="45"/>
        <v>166.97931515181867</v>
      </c>
      <c r="O926" s="61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  <c r="AH926" s="56"/>
      <c r="AI926" s="56"/>
      <c r="AJ926" s="56"/>
      <c r="AK926" s="56"/>
      <c r="AL926" s="56"/>
      <c r="AM926" s="56"/>
      <c r="AN926" s="56"/>
      <c r="AO926" s="56"/>
      <c r="AP926" s="56"/>
      <c r="AQ926" s="56"/>
      <c r="AR926" s="56"/>
      <c r="AS926" s="56"/>
      <c r="AT926" s="56"/>
      <c r="AU926" s="56"/>
      <c r="AV926" s="56"/>
      <c r="AW926" s="56"/>
      <c r="AX926" s="56"/>
      <c r="AY926" s="56"/>
      <c r="AZ926" s="56"/>
      <c r="BA926" s="56"/>
      <c r="BB926" s="56"/>
      <c r="BC926" s="56"/>
      <c r="BD926" s="56"/>
      <c r="BE926" s="56"/>
      <c r="BF926" s="56"/>
    </row>
    <row r="927" spans="1:58">
      <c r="A927" s="56"/>
      <c r="B927" s="56"/>
      <c r="C927" s="56"/>
      <c r="D927" s="56"/>
      <c r="E927" s="56"/>
      <c r="F927" s="56"/>
      <c r="G927" s="56"/>
      <c r="H927" s="56"/>
      <c r="I927" s="56"/>
      <c r="J927" s="58"/>
      <c r="K927" s="60">
        <v>53632</v>
      </c>
      <c r="L927" s="61">
        <f t="shared" si="43"/>
        <v>102.12379776533419</v>
      </c>
      <c r="M927" s="61">
        <f t="shared" si="44"/>
        <v>232.20862383034861</v>
      </c>
      <c r="N927" s="61">
        <f t="shared" si="45"/>
        <v>167.16621079784142</v>
      </c>
      <c r="O927" s="61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  <c r="AH927" s="56"/>
      <c r="AI927" s="56"/>
      <c r="AJ927" s="56"/>
      <c r="AK927" s="56"/>
      <c r="AL927" s="56"/>
      <c r="AM927" s="56"/>
      <c r="AN927" s="56"/>
      <c r="AO927" s="56"/>
      <c r="AP927" s="56"/>
      <c r="AQ927" s="56"/>
      <c r="AR927" s="56"/>
      <c r="AS927" s="56"/>
      <c r="AT927" s="56"/>
      <c r="AU927" s="56"/>
      <c r="AV927" s="56"/>
      <c r="AW927" s="56"/>
      <c r="AX927" s="56"/>
      <c r="AY927" s="56"/>
      <c r="AZ927" s="56"/>
      <c r="BA927" s="56"/>
      <c r="BB927" s="56"/>
      <c r="BC927" s="56"/>
      <c r="BD927" s="56"/>
      <c r="BE927" s="56"/>
      <c r="BF927" s="56"/>
    </row>
    <row r="928" spans="1:58">
      <c r="A928" s="56"/>
      <c r="B928" s="56"/>
      <c r="C928" s="56"/>
      <c r="D928" s="56"/>
      <c r="E928" s="56"/>
      <c r="F928" s="56"/>
      <c r="G928" s="56"/>
      <c r="H928" s="56"/>
      <c r="I928" s="56"/>
      <c r="J928" s="58"/>
      <c r="K928" s="60">
        <v>53662</v>
      </c>
      <c r="L928" s="61">
        <f t="shared" si="43"/>
        <v>102.12039301449261</v>
      </c>
      <c r="M928" s="61">
        <f t="shared" si="44"/>
        <v>232.58643369534974</v>
      </c>
      <c r="N928" s="61">
        <f t="shared" si="45"/>
        <v>167.35341335492117</v>
      </c>
      <c r="O928" s="61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  <c r="AH928" s="56"/>
      <c r="AI928" s="56"/>
      <c r="AJ928" s="56"/>
      <c r="AK928" s="56"/>
      <c r="AL928" s="56"/>
      <c r="AM928" s="56"/>
      <c r="AN928" s="56"/>
      <c r="AO928" s="56"/>
      <c r="AP928" s="56"/>
      <c r="AQ928" s="56"/>
      <c r="AR928" s="56"/>
      <c r="AS928" s="56"/>
      <c r="AT928" s="56"/>
      <c r="AU928" s="56"/>
      <c r="AV928" s="56"/>
      <c r="AW928" s="56"/>
      <c r="AX928" s="56"/>
      <c r="AY928" s="56"/>
      <c r="AZ928" s="56"/>
      <c r="BA928" s="56"/>
      <c r="BB928" s="56"/>
      <c r="BC928" s="56"/>
      <c r="BD928" s="56"/>
      <c r="BE928" s="56"/>
      <c r="BF928" s="56"/>
    </row>
    <row r="929" spans="1:58">
      <c r="A929" s="56"/>
      <c r="B929" s="56"/>
      <c r="C929" s="56"/>
      <c r="D929" s="56"/>
      <c r="E929" s="56"/>
      <c r="F929" s="56"/>
      <c r="G929" s="56"/>
      <c r="H929" s="56"/>
      <c r="I929" s="56"/>
      <c r="J929" s="58"/>
      <c r="K929" s="60">
        <v>53693</v>
      </c>
      <c r="L929" s="61">
        <f t="shared" si="43"/>
        <v>102.11698837716352</v>
      </c>
      <c r="M929" s="61">
        <f t="shared" si="44"/>
        <v>232.96485826746957</v>
      </c>
      <c r="N929" s="61">
        <f t="shared" si="45"/>
        <v>167.54092332231653</v>
      </c>
      <c r="O929" s="61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  <c r="AH929" s="56"/>
      <c r="AI929" s="56"/>
      <c r="AJ929" s="56"/>
      <c r="AK929" s="56"/>
      <c r="AL929" s="56"/>
      <c r="AM929" s="56"/>
      <c r="AN929" s="56"/>
      <c r="AO929" s="56"/>
      <c r="AP929" s="56"/>
      <c r="AQ929" s="56"/>
      <c r="AR929" s="56"/>
      <c r="AS929" s="56"/>
      <c r="AT929" s="56"/>
      <c r="AU929" s="56"/>
      <c r="AV929" s="56"/>
      <c r="AW929" s="56"/>
      <c r="AX929" s="56"/>
      <c r="AY929" s="56"/>
      <c r="AZ929" s="56"/>
      <c r="BA929" s="56"/>
      <c r="BB929" s="56"/>
      <c r="BC929" s="56"/>
      <c r="BD929" s="56"/>
      <c r="BE929" s="56"/>
      <c r="BF929" s="56"/>
    </row>
    <row r="930" spans="1:58">
      <c r="A930" s="56"/>
      <c r="B930" s="56"/>
      <c r="C930" s="56"/>
      <c r="D930" s="56"/>
      <c r="E930" s="56"/>
      <c r="F930" s="56"/>
      <c r="G930" s="56"/>
      <c r="H930" s="56"/>
      <c r="I930" s="56"/>
      <c r="J930" s="58"/>
      <c r="K930" s="60">
        <v>53724</v>
      </c>
      <c r="L930" s="61">
        <f t="shared" si="43"/>
        <v>102.11358385334317</v>
      </c>
      <c r="M930" s="61">
        <f t="shared" si="44"/>
        <v>233.34389854685361</v>
      </c>
      <c r="N930" s="61">
        <f t="shared" si="45"/>
        <v>167.7287412000984</v>
      </c>
      <c r="O930" s="61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  <c r="AH930" s="56"/>
      <c r="AI930" s="56"/>
      <c r="AJ930" s="56"/>
      <c r="AK930" s="56"/>
      <c r="AL930" s="56"/>
      <c r="AM930" s="56"/>
      <c r="AN930" s="56"/>
      <c r="AO930" s="56"/>
      <c r="AP930" s="56"/>
      <c r="AQ930" s="56"/>
      <c r="AR930" s="56"/>
      <c r="AS930" s="56"/>
      <c r="AT930" s="56"/>
      <c r="AU930" s="56"/>
      <c r="AV930" s="56"/>
      <c r="AW930" s="56"/>
      <c r="AX930" s="56"/>
      <c r="AY930" s="56"/>
      <c r="AZ930" s="56"/>
      <c r="BA930" s="56"/>
      <c r="BB930" s="56"/>
      <c r="BC930" s="56"/>
      <c r="BD930" s="56"/>
      <c r="BE930" s="56"/>
      <c r="BF930" s="56"/>
    </row>
    <row r="931" spans="1:58">
      <c r="A931" s="56"/>
      <c r="B931" s="56"/>
      <c r="C931" s="56"/>
      <c r="D931" s="56"/>
      <c r="E931" s="56"/>
      <c r="F931" s="56"/>
      <c r="G931" s="56"/>
      <c r="H931" s="56"/>
      <c r="I931" s="56"/>
      <c r="J931" s="58"/>
      <c r="K931" s="60">
        <v>53752</v>
      </c>
      <c r="L931" s="61">
        <f t="shared" si="43"/>
        <v>102.11017944302776</v>
      </c>
      <c r="M931" s="61">
        <f t="shared" si="44"/>
        <v>233.72355553527467</v>
      </c>
      <c r="N931" s="61">
        <f t="shared" si="45"/>
        <v>167.91686748915123</v>
      </c>
      <c r="O931" s="61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  <c r="AG931" s="56"/>
      <c r="AH931" s="56"/>
      <c r="AI931" s="56"/>
      <c r="AJ931" s="56"/>
      <c r="AK931" s="56"/>
      <c r="AL931" s="56"/>
      <c r="AM931" s="56"/>
      <c r="AN931" s="56"/>
      <c r="AO931" s="56"/>
      <c r="AP931" s="56"/>
      <c r="AQ931" s="56"/>
      <c r="AR931" s="56"/>
      <c r="AS931" s="56"/>
      <c r="AT931" s="56"/>
      <c r="AU931" s="56"/>
      <c r="AV931" s="56"/>
      <c r="AW931" s="56"/>
      <c r="AX931" s="56"/>
      <c r="AY931" s="56"/>
      <c r="AZ931" s="56"/>
      <c r="BA931" s="56"/>
      <c r="BB931" s="56"/>
      <c r="BC931" s="56"/>
      <c r="BD931" s="56"/>
      <c r="BE931" s="56"/>
      <c r="BF931" s="56"/>
    </row>
    <row r="932" spans="1:58">
      <c r="A932" s="56"/>
      <c r="B932" s="56"/>
      <c r="C932" s="56"/>
      <c r="D932" s="56"/>
      <c r="E932" s="56"/>
      <c r="F932" s="56"/>
      <c r="G932" s="56"/>
      <c r="H932" s="56"/>
      <c r="I932" s="56"/>
      <c r="J932" s="58"/>
      <c r="K932" s="60">
        <v>53783</v>
      </c>
      <c r="L932" s="61">
        <f t="shared" si="43"/>
        <v>102.10677514621349</v>
      </c>
      <c r="M932" s="61">
        <f t="shared" si="44"/>
        <v>234.10383023613539</v>
      </c>
      <c r="N932" s="61">
        <f t="shared" si="45"/>
        <v>168.10530269117444</v>
      </c>
      <c r="O932" s="61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  <c r="AG932" s="56"/>
      <c r="AH932" s="56"/>
      <c r="AI932" s="56"/>
      <c r="AJ932" s="56"/>
      <c r="AK932" s="56"/>
      <c r="AL932" s="56"/>
      <c r="AM932" s="56"/>
      <c r="AN932" s="56"/>
      <c r="AO932" s="56"/>
      <c r="AP932" s="56"/>
      <c r="AQ932" s="56"/>
      <c r="AR932" s="56"/>
      <c r="AS932" s="56"/>
      <c r="AT932" s="56"/>
      <c r="AU932" s="56"/>
      <c r="AV932" s="56"/>
      <c r="AW932" s="56"/>
      <c r="AX932" s="56"/>
      <c r="AY932" s="56"/>
      <c r="AZ932" s="56"/>
      <c r="BA932" s="56"/>
      <c r="BB932" s="56"/>
      <c r="BC932" s="56"/>
      <c r="BD932" s="56"/>
      <c r="BE932" s="56"/>
      <c r="BF932" s="56"/>
    </row>
    <row r="933" spans="1:58">
      <c r="A933" s="56"/>
      <c r="B933" s="56"/>
      <c r="C933" s="56"/>
      <c r="D933" s="56"/>
      <c r="E933" s="56"/>
      <c r="F933" s="56"/>
      <c r="G933" s="56"/>
      <c r="H933" s="56"/>
      <c r="I933" s="56"/>
      <c r="J933" s="58"/>
      <c r="K933" s="60">
        <v>53813</v>
      </c>
      <c r="L933" s="61">
        <f t="shared" si="43"/>
        <v>102.10337096289661</v>
      </c>
      <c r="M933" s="61">
        <f t="shared" si="44"/>
        <v>234.48472365447105</v>
      </c>
      <c r="N933" s="61">
        <f t="shared" si="45"/>
        <v>168.29404730868384</v>
      </c>
      <c r="O933" s="61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  <c r="AG933" s="56"/>
      <c r="AH933" s="56"/>
      <c r="AI933" s="56"/>
      <c r="AJ933" s="56"/>
      <c r="AK933" s="56"/>
      <c r="AL933" s="56"/>
      <c r="AM933" s="56"/>
      <c r="AN933" s="56"/>
      <c r="AO933" s="56"/>
      <c r="AP933" s="56"/>
      <c r="AQ933" s="56"/>
      <c r="AR933" s="56"/>
      <c r="AS933" s="56"/>
      <c r="AT933" s="56"/>
      <c r="AU933" s="56"/>
      <c r="AV933" s="56"/>
      <c r="AW933" s="56"/>
      <c r="AX933" s="56"/>
      <c r="AY933" s="56"/>
      <c r="AZ933" s="56"/>
      <c r="BA933" s="56"/>
      <c r="BB933" s="56"/>
      <c r="BC933" s="56"/>
      <c r="BD933" s="56"/>
      <c r="BE933" s="56"/>
      <c r="BF933" s="56"/>
    </row>
    <row r="934" spans="1:58">
      <c r="A934" s="56"/>
      <c r="B934" s="56"/>
      <c r="C934" s="56"/>
      <c r="D934" s="56"/>
      <c r="E934" s="56"/>
      <c r="F934" s="56"/>
      <c r="G934" s="56"/>
      <c r="H934" s="56"/>
      <c r="I934" s="56"/>
      <c r="J934" s="58"/>
      <c r="K934" s="60">
        <v>53844</v>
      </c>
      <c r="L934" s="61">
        <f t="shared" si="43"/>
        <v>102.0999668930733</v>
      </c>
      <c r="M934" s="61">
        <f t="shared" si="44"/>
        <v>234.86623679695214</v>
      </c>
      <c r="N934" s="61">
        <f t="shared" si="45"/>
        <v>168.48310184501273</v>
      </c>
      <c r="O934" s="61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  <c r="AG934" s="56"/>
      <c r="AH934" s="56"/>
      <c r="AI934" s="56"/>
      <c r="AJ934" s="56"/>
      <c r="AK934" s="56"/>
      <c r="AL934" s="56"/>
      <c r="AM934" s="56"/>
      <c r="AN934" s="56"/>
      <c r="AO934" s="56"/>
      <c r="AP934" s="56"/>
      <c r="AQ934" s="56"/>
      <c r="AR934" s="56"/>
      <c r="AS934" s="56"/>
      <c r="AT934" s="56"/>
      <c r="AU934" s="56"/>
      <c r="AV934" s="56"/>
      <c r="AW934" s="56"/>
      <c r="AX934" s="56"/>
      <c r="AY934" s="56"/>
      <c r="AZ934" s="56"/>
      <c r="BA934" s="56"/>
      <c r="BB934" s="56"/>
      <c r="BC934" s="56"/>
      <c r="BD934" s="56"/>
      <c r="BE934" s="56"/>
      <c r="BF934" s="56"/>
    </row>
    <row r="935" spans="1:58">
      <c r="A935" s="56"/>
      <c r="B935" s="56"/>
      <c r="C935" s="56"/>
      <c r="D935" s="56"/>
      <c r="E935" s="56"/>
      <c r="F935" s="56"/>
      <c r="G935" s="56"/>
      <c r="H935" s="56"/>
      <c r="I935" s="56"/>
      <c r="J935" s="58"/>
      <c r="K935" s="60">
        <v>53874</v>
      </c>
      <c r="L935" s="61">
        <f t="shared" si="43"/>
        <v>102.0965629367398</v>
      </c>
      <c r="M935" s="61">
        <f t="shared" si="44"/>
        <v>235.24837067188699</v>
      </c>
      <c r="N935" s="61">
        <f t="shared" si="45"/>
        <v>168.67246680431339</v>
      </c>
      <c r="O935" s="61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  <c r="AG935" s="56"/>
      <c r="AH935" s="56"/>
      <c r="AI935" s="56"/>
      <c r="AJ935" s="56"/>
      <c r="AK935" s="56"/>
      <c r="AL935" s="56"/>
      <c r="AM935" s="56"/>
      <c r="AN935" s="56"/>
      <c r="AO935" s="56"/>
      <c r="AP935" s="56"/>
      <c r="AQ935" s="56"/>
      <c r="AR935" s="56"/>
      <c r="AS935" s="56"/>
      <c r="AT935" s="56"/>
      <c r="AU935" s="56"/>
      <c r="AV935" s="56"/>
      <c r="AW935" s="56"/>
      <c r="AX935" s="56"/>
      <c r="AY935" s="56"/>
      <c r="AZ935" s="56"/>
      <c r="BA935" s="56"/>
      <c r="BB935" s="56"/>
      <c r="BC935" s="56"/>
      <c r="BD935" s="56"/>
      <c r="BE935" s="56"/>
      <c r="BF935" s="56"/>
    </row>
    <row r="936" spans="1:58">
      <c r="A936" s="56"/>
      <c r="B936" s="56"/>
      <c r="C936" s="56"/>
      <c r="D936" s="56"/>
      <c r="E936" s="56"/>
      <c r="F936" s="56"/>
      <c r="G936" s="56"/>
      <c r="H936" s="56"/>
      <c r="I936" s="56"/>
      <c r="J936" s="58"/>
      <c r="K936" s="60">
        <v>53905</v>
      </c>
      <c r="L936" s="61">
        <f t="shared" si="43"/>
        <v>102.09315909389231</v>
      </c>
      <c r="M936" s="61">
        <f t="shared" si="44"/>
        <v>235.63112628922451</v>
      </c>
      <c r="N936" s="61">
        <f t="shared" si="45"/>
        <v>168.8621426915584</v>
      </c>
      <c r="O936" s="61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  <c r="AG936" s="56"/>
      <c r="AH936" s="56"/>
      <c r="AI936" s="56"/>
      <c r="AJ936" s="56"/>
      <c r="AK936" s="56"/>
      <c r="AL936" s="56"/>
      <c r="AM936" s="56"/>
      <c r="AN936" s="56"/>
      <c r="AO936" s="56"/>
      <c r="AP936" s="56"/>
      <c r="AQ936" s="56"/>
      <c r="AR936" s="56"/>
      <c r="AS936" s="56"/>
      <c r="AT936" s="56"/>
      <c r="AU936" s="56"/>
      <c r="AV936" s="56"/>
      <c r="AW936" s="56"/>
      <c r="AX936" s="56"/>
      <c r="AY936" s="56"/>
      <c r="AZ936" s="56"/>
      <c r="BA936" s="56"/>
      <c r="BB936" s="56"/>
      <c r="BC936" s="56"/>
      <c r="BD936" s="56"/>
      <c r="BE936" s="56"/>
      <c r="BF936" s="56"/>
    </row>
    <row r="937" spans="1:58">
      <c r="A937" s="56"/>
      <c r="B937" s="56"/>
      <c r="C937" s="56"/>
      <c r="D937" s="56"/>
      <c r="E937" s="56"/>
      <c r="F937" s="56"/>
      <c r="G937" s="56"/>
      <c r="H937" s="56"/>
      <c r="I937" s="56"/>
      <c r="J937" s="58"/>
      <c r="K937" s="60">
        <v>53936</v>
      </c>
      <c r="L937" s="61">
        <f t="shared" si="43"/>
        <v>102.08975536452706</v>
      </c>
      <c r="M937" s="61">
        <f t="shared" si="44"/>
        <v>236.01450466055684</v>
      </c>
      <c r="N937" s="61">
        <f t="shared" si="45"/>
        <v>169.05213001254197</v>
      </c>
      <c r="O937" s="61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  <c r="AG937" s="56"/>
      <c r="AH937" s="56"/>
      <c r="AI937" s="56"/>
      <c r="AJ937" s="56"/>
      <c r="AK937" s="56"/>
      <c r="AL937" s="56"/>
      <c r="AM937" s="56"/>
      <c r="AN937" s="56"/>
      <c r="AO937" s="56"/>
      <c r="AP937" s="56"/>
      <c r="AQ937" s="56"/>
      <c r="AR937" s="56"/>
      <c r="AS937" s="56"/>
      <c r="AT937" s="56"/>
      <c r="AU937" s="56"/>
      <c r="AV937" s="56"/>
      <c r="AW937" s="56"/>
      <c r="AX937" s="56"/>
      <c r="AY937" s="56"/>
      <c r="AZ937" s="56"/>
      <c r="BA937" s="56"/>
      <c r="BB937" s="56"/>
      <c r="BC937" s="56"/>
      <c r="BD937" s="56"/>
      <c r="BE937" s="56"/>
      <c r="BF937" s="56"/>
    </row>
    <row r="938" spans="1:58">
      <c r="A938" s="56"/>
      <c r="B938" s="56"/>
      <c r="C938" s="56"/>
      <c r="D938" s="56"/>
      <c r="E938" s="56"/>
      <c r="F938" s="56"/>
      <c r="G938" s="56"/>
      <c r="H938" s="56"/>
      <c r="I938" s="56"/>
      <c r="J938" s="58"/>
      <c r="K938" s="60">
        <v>53966</v>
      </c>
      <c r="L938" s="61">
        <f t="shared" si="43"/>
        <v>102.08635174864027</v>
      </c>
      <c r="M938" s="61">
        <f t="shared" si="44"/>
        <v>236.39850679912195</v>
      </c>
      <c r="N938" s="61">
        <f t="shared" si="45"/>
        <v>169.2424292738811</v>
      </c>
      <c r="O938" s="61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  <c r="AG938" s="56"/>
      <c r="AH938" s="56"/>
      <c r="AI938" s="56"/>
      <c r="AJ938" s="56"/>
      <c r="AK938" s="56"/>
      <c r="AL938" s="56"/>
      <c r="AM938" s="56"/>
      <c r="AN938" s="56"/>
      <c r="AO938" s="56"/>
      <c r="AP938" s="56"/>
      <c r="AQ938" s="56"/>
      <c r="AR938" s="56"/>
      <c r="AS938" s="56"/>
      <c r="AT938" s="56"/>
      <c r="AU938" s="56"/>
      <c r="AV938" s="56"/>
      <c r="AW938" s="56"/>
      <c r="AX938" s="56"/>
      <c r="AY938" s="56"/>
      <c r="AZ938" s="56"/>
      <c r="BA938" s="56"/>
      <c r="BB938" s="56"/>
      <c r="BC938" s="56"/>
      <c r="BD938" s="56"/>
      <c r="BE938" s="56"/>
      <c r="BF938" s="56"/>
    </row>
    <row r="939" spans="1:58">
      <c r="A939" s="56"/>
      <c r="B939" s="56"/>
      <c r="C939" s="56"/>
      <c r="D939" s="56"/>
      <c r="E939" s="56"/>
      <c r="F939" s="56"/>
      <c r="G939" s="56"/>
      <c r="H939" s="56"/>
      <c r="I939" s="56"/>
      <c r="J939" s="58"/>
      <c r="K939" s="60">
        <v>53997</v>
      </c>
      <c r="L939" s="61">
        <f t="shared" ref="L939:L976" si="46">L938*((1+$B$6)*(1+$B$7))^(1/12)</f>
        <v>102.08294824622814</v>
      </c>
      <c r="M939" s="61">
        <f t="shared" ref="M939:M976" si="47">M938*((1+$B$5)*(1+$B$8))^(1/12)</f>
        <v>236.78313371980641</v>
      </c>
      <c r="N939" s="61">
        <f t="shared" si="45"/>
        <v>169.43304098301729</v>
      </c>
      <c r="O939" s="61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  <c r="AG939" s="56"/>
      <c r="AH939" s="56"/>
      <c r="AI939" s="56"/>
      <c r="AJ939" s="56"/>
      <c r="AK939" s="56"/>
      <c r="AL939" s="56"/>
      <c r="AM939" s="56"/>
      <c r="AN939" s="56"/>
      <c r="AO939" s="56"/>
      <c r="AP939" s="56"/>
      <c r="AQ939" s="56"/>
      <c r="AR939" s="56"/>
      <c r="AS939" s="56"/>
      <c r="AT939" s="56"/>
      <c r="AU939" s="56"/>
      <c r="AV939" s="56"/>
      <c r="AW939" s="56"/>
      <c r="AX939" s="56"/>
      <c r="AY939" s="56"/>
      <c r="AZ939" s="56"/>
      <c r="BA939" s="56"/>
      <c r="BB939" s="56"/>
      <c r="BC939" s="56"/>
      <c r="BD939" s="56"/>
      <c r="BE939" s="56"/>
      <c r="BF939" s="56"/>
    </row>
    <row r="940" spans="1:58">
      <c r="A940" s="56"/>
      <c r="B940" s="56"/>
      <c r="C940" s="56"/>
      <c r="D940" s="56"/>
      <c r="E940" s="56"/>
      <c r="F940" s="56"/>
      <c r="G940" s="56"/>
      <c r="H940" s="56"/>
      <c r="I940" s="56"/>
      <c r="J940" s="58"/>
      <c r="K940" s="60">
        <v>54027</v>
      </c>
      <c r="L940" s="61">
        <f t="shared" si="46"/>
        <v>102.07954485728689</v>
      </c>
      <c r="M940" s="61">
        <f t="shared" si="47"/>
        <v>237.16838643914807</v>
      </c>
      <c r="N940" s="61">
        <f t="shared" si="45"/>
        <v>169.62396564821748</v>
      </c>
      <c r="O940" s="61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  <c r="AG940" s="56"/>
      <c r="AH940" s="56"/>
      <c r="AI940" s="56"/>
      <c r="AJ940" s="56"/>
      <c r="AK940" s="56"/>
      <c r="AL940" s="56"/>
      <c r="AM940" s="56"/>
      <c r="AN940" s="56"/>
      <c r="AO940" s="56"/>
      <c r="AP940" s="56"/>
      <c r="AQ940" s="56"/>
      <c r="AR940" s="56"/>
      <c r="AS940" s="56"/>
      <c r="AT940" s="56"/>
      <c r="AU940" s="56"/>
      <c r="AV940" s="56"/>
      <c r="AW940" s="56"/>
      <c r="AX940" s="56"/>
      <c r="AY940" s="56"/>
      <c r="AZ940" s="56"/>
      <c r="BA940" s="56"/>
      <c r="BB940" s="56"/>
      <c r="BC940" s="56"/>
      <c r="BD940" s="56"/>
      <c r="BE940" s="56"/>
      <c r="BF940" s="56"/>
    </row>
    <row r="941" spans="1:58">
      <c r="A941" s="56"/>
      <c r="B941" s="56"/>
      <c r="C941" s="56"/>
      <c r="D941" s="56"/>
      <c r="E941" s="56"/>
      <c r="F941" s="56"/>
      <c r="G941" s="56"/>
      <c r="H941" s="56"/>
      <c r="I941" s="56"/>
      <c r="J941" s="58"/>
      <c r="K941" s="60">
        <v>54058</v>
      </c>
      <c r="L941" s="61">
        <f t="shared" si="46"/>
        <v>102.07614158181275</v>
      </c>
      <c r="M941" s="61">
        <f t="shared" si="47"/>
        <v>237.55426597533867</v>
      </c>
      <c r="N941" s="61">
        <f t="shared" si="45"/>
        <v>169.81520377857572</v>
      </c>
      <c r="O941" s="61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  <c r="AG941" s="56"/>
      <c r="AH941" s="56"/>
      <c r="AI941" s="56"/>
      <c r="AJ941" s="56"/>
      <c r="AK941" s="56"/>
      <c r="AL941" s="56"/>
      <c r="AM941" s="56"/>
      <c r="AN941" s="56"/>
      <c r="AO941" s="56"/>
      <c r="AP941" s="56"/>
      <c r="AQ941" s="56"/>
      <c r="AR941" s="56"/>
      <c r="AS941" s="56"/>
      <c r="AT941" s="56"/>
      <c r="AU941" s="56"/>
      <c r="AV941" s="56"/>
      <c r="AW941" s="56"/>
      <c r="AX941" s="56"/>
      <c r="AY941" s="56"/>
      <c r="AZ941" s="56"/>
      <c r="BA941" s="56"/>
      <c r="BB941" s="56"/>
      <c r="BC941" s="56"/>
      <c r="BD941" s="56"/>
      <c r="BE941" s="56"/>
      <c r="BF941" s="56"/>
    </row>
    <row r="942" spans="1:58">
      <c r="A942" s="56"/>
      <c r="B942" s="56"/>
      <c r="C942" s="56"/>
      <c r="D942" s="56"/>
      <c r="E942" s="56"/>
      <c r="F942" s="56"/>
      <c r="G942" s="56"/>
      <c r="H942" s="56"/>
      <c r="I942" s="56"/>
      <c r="J942" s="58"/>
      <c r="K942" s="60">
        <v>54089</v>
      </c>
      <c r="L942" s="61">
        <f t="shared" si="46"/>
        <v>102.07273841980192</v>
      </c>
      <c r="M942" s="61">
        <f t="shared" si="47"/>
        <v>237.9407733482266</v>
      </c>
      <c r="N942" s="61">
        <f t="shared" si="45"/>
        <v>170.00675588401427</v>
      </c>
      <c r="O942" s="61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  <c r="AG942" s="56"/>
      <c r="AH942" s="56"/>
      <c r="AI942" s="56"/>
      <c r="AJ942" s="56"/>
      <c r="AK942" s="56"/>
      <c r="AL942" s="56"/>
      <c r="AM942" s="56"/>
      <c r="AN942" s="56"/>
      <c r="AO942" s="56"/>
      <c r="AP942" s="56"/>
      <c r="AQ942" s="56"/>
      <c r="AR942" s="56"/>
      <c r="AS942" s="56"/>
      <c r="AT942" s="56"/>
      <c r="AU942" s="56"/>
      <c r="AV942" s="56"/>
      <c r="AW942" s="56"/>
      <c r="AX942" s="56"/>
      <c r="AY942" s="56"/>
      <c r="AZ942" s="56"/>
      <c r="BA942" s="56"/>
      <c r="BB942" s="56"/>
      <c r="BC942" s="56"/>
      <c r="BD942" s="56"/>
      <c r="BE942" s="56"/>
      <c r="BF942" s="56"/>
    </row>
    <row r="943" spans="1:58">
      <c r="A943" s="56"/>
      <c r="B943" s="56"/>
      <c r="C943" s="56"/>
      <c r="D943" s="56"/>
      <c r="E943" s="56"/>
      <c r="F943" s="56"/>
      <c r="G943" s="56"/>
      <c r="H943" s="56"/>
      <c r="I943" s="56"/>
      <c r="J943" s="58"/>
      <c r="K943" s="60">
        <v>54118</v>
      </c>
      <c r="L943" s="61">
        <f t="shared" si="46"/>
        <v>102.06933537125063</v>
      </c>
      <c r="M943" s="61">
        <f t="shared" si="47"/>
        <v>238.32790957931954</v>
      </c>
      <c r="N943" s="61">
        <f t="shared" si="45"/>
        <v>170.19862247528508</v>
      </c>
      <c r="O943" s="61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  <c r="AG943" s="56"/>
      <c r="AH943" s="56"/>
      <c r="AI943" s="56"/>
      <c r="AJ943" s="56"/>
      <c r="AK943" s="56"/>
      <c r="AL943" s="56"/>
      <c r="AM943" s="56"/>
      <c r="AN943" s="56"/>
      <c r="AO943" s="56"/>
      <c r="AP943" s="56"/>
      <c r="AQ943" s="56"/>
      <c r="AR943" s="56"/>
      <c r="AS943" s="56"/>
      <c r="AT943" s="56"/>
      <c r="AU943" s="56"/>
      <c r="AV943" s="56"/>
      <c r="AW943" s="56"/>
      <c r="AX943" s="56"/>
      <c r="AY943" s="56"/>
      <c r="AZ943" s="56"/>
      <c r="BA943" s="56"/>
      <c r="BB943" s="56"/>
      <c r="BC943" s="56"/>
      <c r="BD943" s="56"/>
      <c r="BE943" s="56"/>
      <c r="BF943" s="56"/>
    </row>
    <row r="944" spans="1:58">
      <c r="A944" s="56"/>
      <c r="B944" s="56"/>
      <c r="C944" s="56"/>
      <c r="D944" s="56"/>
      <c r="E944" s="56"/>
      <c r="F944" s="56"/>
      <c r="G944" s="56"/>
      <c r="H944" s="56"/>
      <c r="I944" s="56"/>
      <c r="J944" s="58"/>
      <c r="K944" s="60">
        <v>54149</v>
      </c>
      <c r="L944" s="61">
        <f t="shared" si="46"/>
        <v>102.06593243615509</v>
      </c>
      <c r="M944" s="61">
        <f t="shared" si="47"/>
        <v>238.71567569178723</v>
      </c>
      <c r="N944" s="61">
        <f t="shared" si="45"/>
        <v>170.39080406397116</v>
      </c>
      <c r="O944" s="61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  <c r="AG944" s="56"/>
      <c r="AH944" s="56"/>
      <c r="AI944" s="56"/>
      <c r="AJ944" s="56"/>
      <c r="AK944" s="56"/>
      <c r="AL944" s="56"/>
      <c r="AM944" s="56"/>
      <c r="AN944" s="56"/>
      <c r="AO944" s="56"/>
      <c r="AP944" s="56"/>
      <c r="AQ944" s="56"/>
      <c r="AR944" s="56"/>
      <c r="AS944" s="56"/>
      <c r="AT944" s="56"/>
      <c r="AU944" s="56"/>
      <c r="AV944" s="56"/>
      <c r="AW944" s="56"/>
      <c r="AX944" s="56"/>
      <c r="AY944" s="56"/>
      <c r="AZ944" s="56"/>
      <c r="BA944" s="56"/>
      <c r="BB944" s="56"/>
      <c r="BC944" s="56"/>
      <c r="BD944" s="56"/>
      <c r="BE944" s="56"/>
      <c r="BF944" s="56"/>
    </row>
    <row r="945" spans="1:58">
      <c r="A945" s="56"/>
      <c r="B945" s="56"/>
      <c r="C945" s="56"/>
      <c r="D945" s="56"/>
      <c r="E945" s="56"/>
      <c r="F945" s="56"/>
      <c r="G945" s="56"/>
      <c r="H945" s="56"/>
      <c r="I945" s="56"/>
      <c r="J945" s="58"/>
      <c r="K945" s="60">
        <v>54179</v>
      </c>
      <c r="L945" s="61">
        <f t="shared" si="46"/>
        <v>102.06252961451153</v>
      </c>
      <c r="M945" s="61">
        <f t="shared" si="47"/>
        <v>239.10407271046412</v>
      </c>
      <c r="N945" s="61">
        <f t="shared" si="45"/>
        <v>170.58330116248783</v>
      </c>
      <c r="O945" s="61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  <c r="AH945" s="56"/>
      <c r="AI945" s="56"/>
      <c r="AJ945" s="56"/>
      <c r="AK945" s="56"/>
      <c r="AL945" s="56"/>
      <c r="AM945" s="56"/>
      <c r="AN945" s="56"/>
      <c r="AO945" s="56"/>
      <c r="AP945" s="56"/>
      <c r="AQ945" s="56"/>
      <c r="AR945" s="56"/>
      <c r="AS945" s="56"/>
      <c r="AT945" s="56"/>
      <c r="AU945" s="56"/>
      <c r="AV945" s="56"/>
      <c r="AW945" s="56"/>
      <c r="AX945" s="56"/>
      <c r="AY945" s="56"/>
      <c r="AZ945" s="56"/>
      <c r="BA945" s="56"/>
      <c r="BB945" s="56"/>
      <c r="BC945" s="56"/>
      <c r="BD945" s="56"/>
      <c r="BE945" s="56"/>
      <c r="BF945" s="56"/>
    </row>
    <row r="946" spans="1:58">
      <c r="A946" s="56"/>
      <c r="B946" s="56"/>
      <c r="C946" s="56"/>
      <c r="D946" s="56"/>
      <c r="E946" s="56"/>
      <c r="F946" s="56"/>
      <c r="G946" s="56"/>
      <c r="H946" s="56"/>
      <c r="I946" s="56"/>
      <c r="J946" s="58"/>
      <c r="K946" s="60">
        <v>54210</v>
      </c>
      <c r="L946" s="61">
        <f t="shared" si="46"/>
        <v>102.05912690631615</v>
      </c>
      <c r="M946" s="61">
        <f t="shared" si="47"/>
        <v>239.49310166185208</v>
      </c>
      <c r="N946" s="61">
        <f t="shared" si="45"/>
        <v>170.77611428408412</v>
      </c>
      <c r="O946" s="61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  <c r="AG946" s="56"/>
      <c r="AH946" s="56"/>
      <c r="AI946" s="56"/>
      <c r="AJ946" s="56"/>
      <c r="AK946" s="56"/>
      <c r="AL946" s="56"/>
      <c r="AM946" s="56"/>
      <c r="AN946" s="56"/>
      <c r="AO946" s="56"/>
      <c r="AP946" s="56"/>
      <c r="AQ946" s="56"/>
      <c r="AR946" s="56"/>
      <c r="AS946" s="56"/>
      <c r="AT946" s="56"/>
      <c r="AU946" s="56"/>
      <c r="AV946" s="56"/>
      <c r="AW946" s="56"/>
      <c r="AX946" s="56"/>
      <c r="AY946" s="56"/>
      <c r="AZ946" s="56"/>
      <c r="BA946" s="56"/>
      <c r="BB946" s="56"/>
      <c r="BC946" s="56"/>
      <c r="BD946" s="56"/>
      <c r="BE946" s="56"/>
      <c r="BF946" s="56"/>
    </row>
    <row r="947" spans="1:58">
      <c r="A947" s="56"/>
      <c r="B947" s="56"/>
      <c r="C947" s="56"/>
      <c r="D947" s="56"/>
      <c r="E947" s="56"/>
      <c r="F947" s="56"/>
      <c r="G947" s="56"/>
      <c r="H947" s="56"/>
      <c r="I947" s="56"/>
      <c r="J947" s="58"/>
      <c r="K947" s="60">
        <v>54240</v>
      </c>
      <c r="L947" s="61">
        <f t="shared" si="46"/>
        <v>102.05572431156519</v>
      </c>
      <c r="M947" s="61">
        <f t="shared" si="47"/>
        <v>239.88276357412315</v>
      </c>
      <c r="N947" s="61">
        <f t="shared" si="45"/>
        <v>170.96924394284417</v>
      </c>
      <c r="O947" s="61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  <c r="AG947" s="56"/>
      <c r="AH947" s="56"/>
      <c r="AI947" s="56"/>
      <c r="AJ947" s="56"/>
      <c r="AK947" s="56"/>
      <c r="AL947" s="56"/>
      <c r="AM947" s="56"/>
      <c r="AN947" s="56"/>
      <c r="AO947" s="56"/>
      <c r="AP947" s="56"/>
      <c r="AQ947" s="56"/>
      <c r="AR947" s="56"/>
      <c r="AS947" s="56"/>
      <c r="AT947" s="56"/>
      <c r="AU947" s="56"/>
      <c r="AV947" s="56"/>
      <c r="AW947" s="56"/>
      <c r="AX947" s="56"/>
      <c r="AY947" s="56"/>
      <c r="AZ947" s="56"/>
      <c r="BA947" s="56"/>
      <c r="BB947" s="56"/>
      <c r="BC947" s="56"/>
      <c r="BD947" s="56"/>
      <c r="BE947" s="56"/>
      <c r="BF947" s="56"/>
    </row>
    <row r="948" spans="1:58">
      <c r="A948" s="56"/>
      <c r="B948" s="56"/>
      <c r="C948" s="56"/>
      <c r="D948" s="56"/>
      <c r="E948" s="56"/>
      <c r="F948" s="56"/>
      <c r="G948" s="56"/>
      <c r="H948" s="56"/>
      <c r="I948" s="56"/>
      <c r="J948" s="58"/>
      <c r="K948" s="60">
        <v>54271</v>
      </c>
      <c r="L948" s="61">
        <f t="shared" si="46"/>
        <v>102.05232183025484</v>
      </c>
      <c r="M948" s="61">
        <f t="shared" si="47"/>
        <v>240.27305947712222</v>
      </c>
      <c r="N948" s="61">
        <f t="shared" si="45"/>
        <v>171.16269065368851</v>
      </c>
      <c r="O948" s="61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  <c r="AG948" s="56"/>
      <c r="AH948" s="56"/>
      <c r="AI948" s="56"/>
      <c r="AJ948" s="56"/>
      <c r="AK948" s="56"/>
      <c r="AL948" s="56"/>
      <c r="AM948" s="56"/>
      <c r="AN948" s="56"/>
      <c r="AO948" s="56"/>
      <c r="AP948" s="56"/>
      <c r="AQ948" s="56"/>
      <c r="AR948" s="56"/>
      <c r="AS948" s="56"/>
      <c r="AT948" s="56"/>
      <c r="AU948" s="56"/>
      <c r="AV948" s="56"/>
      <c r="AW948" s="56"/>
      <c r="AX948" s="56"/>
      <c r="AY948" s="56"/>
      <c r="AZ948" s="56"/>
      <c r="BA948" s="56"/>
      <c r="BB948" s="56"/>
      <c r="BC948" s="56"/>
      <c r="BD948" s="56"/>
      <c r="BE948" s="56"/>
      <c r="BF948" s="56"/>
    </row>
    <row r="949" spans="1:58">
      <c r="A949" s="56"/>
      <c r="B949" s="56"/>
      <c r="C949" s="56"/>
      <c r="D949" s="56"/>
      <c r="E949" s="56"/>
      <c r="F949" s="56"/>
      <c r="G949" s="56"/>
      <c r="H949" s="56"/>
      <c r="I949" s="56"/>
      <c r="J949" s="58"/>
      <c r="K949" s="60">
        <v>54302</v>
      </c>
      <c r="L949" s="61">
        <f t="shared" si="46"/>
        <v>102.04891946238133</v>
      </c>
      <c r="M949" s="61">
        <f t="shared" si="47"/>
        <v>240.66399040236979</v>
      </c>
      <c r="N949" s="61">
        <f t="shared" si="45"/>
        <v>171.35645493237556</v>
      </c>
      <c r="O949" s="61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  <c r="AG949" s="56"/>
      <c r="AH949" s="56"/>
      <c r="AI949" s="56"/>
      <c r="AJ949" s="56"/>
      <c r="AK949" s="56"/>
      <c r="AL949" s="56"/>
      <c r="AM949" s="56"/>
      <c r="AN949" s="56"/>
      <c r="AO949" s="56"/>
      <c r="AP949" s="56"/>
      <c r="AQ949" s="56"/>
      <c r="AR949" s="56"/>
      <c r="AS949" s="56"/>
      <c r="AT949" s="56"/>
      <c r="AU949" s="56"/>
      <c r="AV949" s="56"/>
      <c r="AW949" s="56"/>
      <c r="AX949" s="56"/>
      <c r="AY949" s="56"/>
      <c r="AZ949" s="56"/>
      <c r="BA949" s="56"/>
      <c r="BB949" s="56"/>
      <c r="BC949" s="56"/>
      <c r="BD949" s="56"/>
      <c r="BE949" s="56"/>
      <c r="BF949" s="56"/>
    </row>
    <row r="950" spans="1:58">
      <c r="A950" s="56"/>
      <c r="B950" s="56"/>
      <c r="C950" s="56"/>
      <c r="D950" s="56"/>
      <c r="E950" s="56"/>
      <c r="F950" s="56"/>
      <c r="G950" s="56"/>
      <c r="H950" s="56"/>
      <c r="I950" s="56"/>
      <c r="J950" s="58"/>
      <c r="K950" s="60">
        <v>54332</v>
      </c>
      <c r="L950" s="61">
        <f t="shared" si="46"/>
        <v>102.04551720794089</v>
      </c>
      <c r="M950" s="61">
        <f t="shared" si="47"/>
        <v>241.05555738306464</v>
      </c>
      <c r="N950" s="61">
        <f t="shared" si="45"/>
        <v>171.55053729550275</v>
      </c>
      <c r="O950" s="61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  <c r="AG950" s="56"/>
      <c r="AH950" s="56"/>
      <c r="AI950" s="56"/>
      <c r="AJ950" s="56"/>
      <c r="AK950" s="56"/>
      <c r="AL950" s="56"/>
      <c r="AM950" s="56"/>
      <c r="AN950" s="56"/>
      <c r="AO950" s="56"/>
      <c r="AP950" s="56"/>
      <c r="AQ950" s="56"/>
      <c r="AR950" s="56"/>
      <c r="AS950" s="56"/>
      <c r="AT950" s="56"/>
      <c r="AU950" s="56"/>
      <c r="AV950" s="56"/>
      <c r="AW950" s="56"/>
      <c r="AX950" s="56"/>
      <c r="AY950" s="56"/>
      <c r="AZ950" s="56"/>
      <c r="BA950" s="56"/>
      <c r="BB950" s="56"/>
      <c r="BC950" s="56"/>
      <c r="BD950" s="56"/>
      <c r="BE950" s="56"/>
      <c r="BF950" s="56"/>
    </row>
    <row r="951" spans="1:58">
      <c r="A951" s="56"/>
      <c r="B951" s="56"/>
      <c r="C951" s="56"/>
      <c r="D951" s="56"/>
      <c r="E951" s="56"/>
      <c r="F951" s="56"/>
      <c r="G951" s="56"/>
      <c r="H951" s="56"/>
      <c r="I951" s="56"/>
      <c r="J951" s="58"/>
      <c r="K951" s="60">
        <v>54363</v>
      </c>
      <c r="L951" s="61">
        <f t="shared" si="46"/>
        <v>102.04211506692972</v>
      </c>
      <c r="M951" s="61">
        <f t="shared" si="47"/>
        <v>241.44776145408659</v>
      </c>
      <c r="N951" s="61">
        <f t="shared" si="45"/>
        <v>171.74493826050815</v>
      </c>
      <c r="O951" s="61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  <c r="AG951" s="56"/>
      <c r="AH951" s="56"/>
      <c r="AI951" s="56"/>
      <c r="AJ951" s="56"/>
      <c r="AK951" s="56"/>
      <c r="AL951" s="56"/>
      <c r="AM951" s="56"/>
      <c r="AN951" s="56"/>
      <c r="AO951" s="56"/>
      <c r="AP951" s="56"/>
      <c r="AQ951" s="56"/>
      <c r="AR951" s="56"/>
      <c r="AS951" s="56"/>
      <c r="AT951" s="56"/>
      <c r="AU951" s="56"/>
      <c r="AV951" s="56"/>
      <c r="AW951" s="56"/>
      <c r="AX951" s="56"/>
      <c r="AY951" s="56"/>
      <c r="AZ951" s="56"/>
      <c r="BA951" s="56"/>
      <c r="BB951" s="56"/>
      <c r="BC951" s="56"/>
      <c r="BD951" s="56"/>
      <c r="BE951" s="56"/>
      <c r="BF951" s="56"/>
    </row>
    <row r="952" spans="1:58">
      <c r="A952" s="56"/>
      <c r="B952" s="56"/>
      <c r="C952" s="56"/>
      <c r="D952" s="56"/>
      <c r="E952" s="56"/>
      <c r="F952" s="56"/>
      <c r="G952" s="56"/>
      <c r="H952" s="56"/>
      <c r="I952" s="56"/>
      <c r="J952" s="58"/>
      <c r="K952" s="60">
        <v>54393</v>
      </c>
      <c r="L952" s="61">
        <f t="shared" si="46"/>
        <v>102.03871303934406</v>
      </c>
      <c r="M952" s="61">
        <f t="shared" si="47"/>
        <v>241.84060365199929</v>
      </c>
      <c r="N952" s="61">
        <f t="shared" si="45"/>
        <v>171.93965834567166</v>
      </c>
      <c r="O952" s="61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  <c r="AG952" s="56"/>
      <c r="AH952" s="56"/>
      <c r="AI952" s="56"/>
      <c r="AJ952" s="56"/>
      <c r="AK952" s="56"/>
      <c r="AL952" s="56"/>
      <c r="AM952" s="56"/>
      <c r="AN952" s="56"/>
      <c r="AO952" s="56"/>
      <c r="AP952" s="56"/>
      <c r="AQ952" s="56"/>
      <c r="AR952" s="56"/>
      <c r="AS952" s="56"/>
      <c r="AT952" s="56"/>
      <c r="AU952" s="56"/>
      <c r="AV952" s="56"/>
      <c r="AW952" s="56"/>
      <c r="AX952" s="56"/>
      <c r="AY952" s="56"/>
      <c r="AZ952" s="56"/>
      <c r="BA952" s="56"/>
      <c r="BB952" s="56"/>
      <c r="BC952" s="56"/>
      <c r="BD952" s="56"/>
      <c r="BE952" s="56"/>
      <c r="BF952" s="56"/>
    </row>
    <row r="953" spans="1:58">
      <c r="A953" s="56"/>
      <c r="B953" s="56"/>
      <c r="C953" s="56"/>
      <c r="D953" s="56"/>
      <c r="E953" s="56"/>
      <c r="F953" s="56"/>
      <c r="G953" s="56"/>
      <c r="H953" s="56"/>
      <c r="I953" s="56"/>
      <c r="J953" s="58"/>
      <c r="K953" s="60">
        <v>54424</v>
      </c>
      <c r="L953" s="61">
        <f t="shared" si="46"/>
        <v>102.0353111251801</v>
      </c>
      <c r="M953" s="61">
        <f t="shared" si="47"/>
        <v>242.23408501505284</v>
      </c>
      <c r="N953" s="61">
        <f t="shared" si="45"/>
        <v>172.13469807011649</v>
      </c>
      <c r="O953" s="61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  <c r="AG953" s="56"/>
      <c r="AH953" s="56"/>
      <c r="AI953" s="56"/>
      <c r="AJ953" s="56"/>
      <c r="AK953" s="56"/>
      <c r="AL953" s="56"/>
      <c r="AM953" s="56"/>
      <c r="AN953" s="56"/>
      <c r="AO953" s="56"/>
      <c r="AP953" s="56"/>
      <c r="AQ953" s="56"/>
      <c r="AR953" s="56"/>
      <c r="AS953" s="56"/>
      <c r="AT953" s="56"/>
      <c r="AU953" s="56"/>
      <c r="AV953" s="56"/>
      <c r="AW953" s="56"/>
      <c r="AX953" s="56"/>
      <c r="AY953" s="56"/>
      <c r="AZ953" s="56"/>
      <c r="BA953" s="56"/>
      <c r="BB953" s="56"/>
      <c r="BC953" s="56"/>
      <c r="BD953" s="56"/>
      <c r="BE953" s="56"/>
      <c r="BF953" s="56"/>
    </row>
    <row r="954" spans="1:58">
      <c r="A954" s="56"/>
      <c r="B954" s="56"/>
      <c r="C954" s="56"/>
      <c r="D954" s="56"/>
      <c r="E954" s="56"/>
      <c r="F954" s="56"/>
      <c r="G954" s="56"/>
      <c r="H954" s="56"/>
      <c r="I954" s="56"/>
      <c r="J954" s="58"/>
      <c r="K954" s="60">
        <v>54455</v>
      </c>
      <c r="L954" s="61">
        <f t="shared" si="46"/>
        <v>102.03190932443408</v>
      </c>
      <c r="M954" s="61">
        <f t="shared" si="47"/>
        <v>242.62820658318665</v>
      </c>
      <c r="N954" s="61">
        <f t="shared" si="45"/>
        <v>172.33005795381035</v>
      </c>
      <c r="O954" s="61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  <c r="AG954" s="56"/>
      <c r="AH954" s="56"/>
      <c r="AI954" s="56"/>
      <c r="AJ954" s="56"/>
      <c r="AK954" s="56"/>
      <c r="AL954" s="56"/>
      <c r="AM954" s="56"/>
      <c r="AN954" s="56"/>
      <c r="AO954" s="56"/>
      <c r="AP954" s="56"/>
      <c r="AQ954" s="56"/>
      <c r="AR954" s="56"/>
      <c r="AS954" s="56"/>
      <c r="AT954" s="56"/>
      <c r="AU954" s="56"/>
      <c r="AV954" s="56"/>
      <c r="AW954" s="56"/>
      <c r="AX954" s="56"/>
      <c r="AY954" s="56"/>
      <c r="AZ954" s="56"/>
      <c r="BA954" s="56"/>
      <c r="BB954" s="56"/>
      <c r="BC954" s="56"/>
      <c r="BD954" s="56"/>
      <c r="BE954" s="56"/>
      <c r="BF954" s="56"/>
    </row>
    <row r="955" spans="1:58">
      <c r="A955" s="56"/>
      <c r="B955" s="56"/>
      <c r="C955" s="56"/>
      <c r="D955" s="56"/>
      <c r="E955" s="56"/>
      <c r="F955" s="56"/>
      <c r="G955" s="56"/>
      <c r="H955" s="56"/>
      <c r="I955" s="56"/>
      <c r="J955" s="58"/>
      <c r="K955" s="60">
        <v>54483</v>
      </c>
      <c r="L955" s="61">
        <f t="shared" si="46"/>
        <v>102.02850763710221</v>
      </c>
      <c r="M955" s="61">
        <f t="shared" si="47"/>
        <v>243.02296939803213</v>
      </c>
      <c r="N955" s="61">
        <f t="shared" si="45"/>
        <v>172.52573851756716</v>
      </c>
      <c r="O955" s="61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  <c r="AG955" s="56"/>
      <c r="AH955" s="56"/>
      <c r="AI955" s="56"/>
      <c r="AJ955" s="56"/>
      <c r="AK955" s="56"/>
      <c r="AL955" s="56"/>
      <c r="AM955" s="56"/>
      <c r="AN955" s="56"/>
      <c r="AO955" s="56"/>
      <c r="AP955" s="56"/>
      <c r="AQ955" s="56"/>
      <c r="AR955" s="56"/>
      <c r="AS955" s="56"/>
      <c r="AT955" s="56"/>
      <c r="AU955" s="56"/>
      <c r="AV955" s="56"/>
      <c r="AW955" s="56"/>
      <c r="AX955" s="56"/>
      <c r="AY955" s="56"/>
      <c r="AZ955" s="56"/>
      <c r="BA955" s="56"/>
      <c r="BB955" s="56"/>
      <c r="BC955" s="56"/>
      <c r="BD955" s="56"/>
      <c r="BE955" s="56"/>
      <c r="BF955" s="56"/>
    </row>
    <row r="956" spans="1:58">
      <c r="A956" s="56"/>
      <c r="B956" s="56"/>
      <c r="C956" s="56"/>
      <c r="D956" s="56"/>
      <c r="E956" s="56"/>
      <c r="F956" s="56"/>
      <c r="G956" s="56"/>
      <c r="H956" s="56"/>
      <c r="I956" s="56"/>
      <c r="J956" s="58"/>
      <c r="K956" s="60">
        <v>54514</v>
      </c>
      <c r="L956" s="61">
        <f t="shared" si="46"/>
        <v>102.02510606318071</v>
      </c>
      <c r="M956" s="61">
        <f t="shared" si="47"/>
        <v>243.41837450291544</v>
      </c>
      <c r="N956" s="61">
        <f t="shared" si="45"/>
        <v>172.72174028304806</v>
      </c>
      <c r="O956" s="61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  <c r="AG956" s="56"/>
      <c r="AH956" s="56"/>
      <c r="AI956" s="56"/>
      <c r="AJ956" s="56"/>
      <c r="AK956" s="56"/>
      <c r="AL956" s="56"/>
      <c r="AM956" s="56"/>
      <c r="AN956" s="56"/>
      <c r="AO956" s="56"/>
      <c r="AP956" s="56"/>
      <c r="AQ956" s="56"/>
      <c r="AR956" s="56"/>
      <c r="AS956" s="56"/>
      <c r="AT956" s="56"/>
      <c r="AU956" s="56"/>
      <c r="AV956" s="56"/>
      <c r="AW956" s="56"/>
      <c r="AX956" s="56"/>
      <c r="AY956" s="56"/>
      <c r="AZ956" s="56"/>
      <c r="BA956" s="56"/>
      <c r="BB956" s="56"/>
      <c r="BC956" s="56"/>
      <c r="BD956" s="56"/>
      <c r="BE956" s="56"/>
      <c r="BF956" s="56"/>
    </row>
    <row r="957" spans="1:58">
      <c r="A957" s="56"/>
      <c r="B957" s="56"/>
      <c r="C957" s="56"/>
      <c r="D957" s="56"/>
      <c r="E957" s="56"/>
      <c r="F957" s="56"/>
      <c r="G957" s="56"/>
      <c r="H957" s="56"/>
      <c r="I957" s="56"/>
      <c r="J957" s="58"/>
      <c r="K957" s="60">
        <v>54544</v>
      </c>
      <c r="L957" s="61">
        <f t="shared" si="46"/>
        <v>102.02170460266581</v>
      </c>
      <c r="M957" s="61">
        <f t="shared" si="47"/>
        <v>243.81442294286026</v>
      </c>
      <c r="N957" s="61">
        <f t="shared" si="45"/>
        <v>172.91806377276305</v>
      </c>
      <c r="O957" s="61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  <c r="AG957" s="56"/>
      <c r="AH957" s="56"/>
      <c r="AI957" s="56"/>
      <c r="AJ957" s="56"/>
      <c r="AK957" s="56"/>
      <c r="AL957" s="56"/>
      <c r="AM957" s="56"/>
      <c r="AN957" s="56"/>
      <c r="AO957" s="56"/>
      <c r="AP957" s="56"/>
      <c r="AQ957" s="56"/>
      <c r="AR957" s="56"/>
      <c r="AS957" s="56"/>
      <c r="AT957" s="56"/>
      <c r="AU957" s="56"/>
      <c r="AV957" s="56"/>
      <c r="AW957" s="56"/>
      <c r="AX957" s="56"/>
      <c r="AY957" s="56"/>
      <c r="AZ957" s="56"/>
      <c r="BA957" s="56"/>
      <c r="BB957" s="56"/>
      <c r="BC957" s="56"/>
      <c r="BD957" s="56"/>
      <c r="BE957" s="56"/>
      <c r="BF957" s="56"/>
    </row>
    <row r="958" spans="1:58">
      <c r="A958" s="56"/>
      <c r="B958" s="56"/>
      <c r="C958" s="56"/>
      <c r="D958" s="56"/>
      <c r="E958" s="56"/>
      <c r="F958" s="56"/>
      <c r="G958" s="56"/>
      <c r="H958" s="56"/>
      <c r="I958" s="56"/>
      <c r="J958" s="58"/>
      <c r="K958" s="60">
        <v>54575</v>
      </c>
      <c r="L958" s="61">
        <f t="shared" si="46"/>
        <v>102.0183032555537</v>
      </c>
      <c r="M958" s="61">
        <f t="shared" si="47"/>
        <v>244.21111576459057</v>
      </c>
      <c r="N958" s="61">
        <f t="shared" si="45"/>
        <v>173.11470951007215</v>
      </c>
      <c r="O958" s="61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  <c r="AG958" s="56"/>
      <c r="AH958" s="56"/>
      <c r="AI958" s="56"/>
      <c r="AJ958" s="56"/>
      <c r="AK958" s="56"/>
      <c r="AL958" s="56"/>
      <c r="AM958" s="56"/>
      <c r="AN958" s="56"/>
      <c r="AO958" s="56"/>
      <c r="AP958" s="56"/>
      <c r="AQ958" s="56"/>
      <c r="AR958" s="56"/>
      <c r="AS958" s="56"/>
      <c r="AT958" s="56"/>
      <c r="AU958" s="56"/>
      <c r="AV958" s="56"/>
      <c r="AW958" s="56"/>
      <c r="AX958" s="56"/>
      <c r="AY958" s="56"/>
      <c r="AZ958" s="56"/>
      <c r="BA958" s="56"/>
      <c r="BB958" s="56"/>
      <c r="BC958" s="56"/>
      <c r="BD958" s="56"/>
      <c r="BE958" s="56"/>
      <c r="BF958" s="56"/>
    </row>
    <row r="959" spans="1:58">
      <c r="A959" s="56"/>
      <c r="B959" s="56"/>
      <c r="C959" s="56"/>
      <c r="D959" s="56"/>
      <c r="E959" s="56"/>
      <c r="F959" s="56"/>
      <c r="G959" s="56"/>
      <c r="H959" s="56"/>
      <c r="I959" s="56"/>
      <c r="J959" s="58"/>
      <c r="K959" s="60">
        <v>54605</v>
      </c>
      <c r="L959" s="61">
        <f t="shared" si="46"/>
        <v>102.01490202184063</v>
      </c>
      <c r="M959" s="61">
        <f t="shared" si="47"/>
        <v>244.60845401653339</v>
      </c>
      <c r="N959" s="61">
        <f t="shared" si="45"/>
        <v>173.31167801918701</v>
      </c>
      <c r="O959" s="61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  <c r="AG959" s="56"/>
      <c r="AH959" s="56"/>
      <c r="AI959" s="56"/>
      <c r="AJ959" s="56"/>
      <c r="AK959" s="56"/>
      <c r="AL959" s="56"/>
      <c r="AM959" s="56"/>
      <c r="AN959" s="56"/>
      <c r="AO959" s="56"/>
      <c r="AP959" s="56"/>
      <c r="AQ959" s="56"/>
      <c r="AR959" s="56"/>
      <c r="AS959" s="56"/>
      <c r="AT959" s="56"/>
      <c r="AU959" s="56"/>
      <c r="AV959" s="56"/>
      <c r="AW959" s="56"/>
      <c r="AX959" s="56"/>
      <c r="AY959" s="56"/>
      <c r="AZ959" s="56"/>
      <c r="BA959" s="56"/>
      <c r="BB959" s="56"/>
      <c r="BC959" s="56"/>
      <c r="BD959" s="56"/>
      <c r="BE959" s="56"/>
      <c r="BF959" s="56"/>
    </row>
    <row r="960" spans="1:58">
      <c r="A960" s="56"/>
      <c r="B960" s="56"/>
      <c r="C960" s="56"/>
      <c r="D960" s="56"/>
      <c r="E960" s="56"/>
      <c r="F960" s="56"/>
      <c r="G960" s="56"/>
      <c r="H960" s="56"/>
      <c r="I960" s="56"/>
      <c r="J960" s="58"/>
      <c r="K960" s="60">
        <v>54636</v>
      </c>
      <c r="L960" s="61">
        <f t="shared" si="46"/>
        <v>102.01150090152281</v>
      </c>
      <c r="M960" s="61">
        <f t="shared" si="47"/>
        <v>245.00643874882155</v>
      </c>
      <c r="N960" s="61">
        <f t="shared" si="45"/>
        <v>173.50896982517219</v>
      </c>
      <c r="O960" s="61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  <c r="AG960" s="56"/>
      <c r="AH960" s="56"/>
      <c r="AI960" s="56"/>
      <c r="AJ960" s="56"/>
      <c r="AK960" s="56"/>
      <c r="AL960" s="56"/>
      <c r="AM960" s="56"/>
      <c r="AN960" s="56"/>
      <c r="AO960" s="56"/>
      <c r="AP960" s="56"/>
      <c r="AQ960" s="56"/>
      <c r="AR960" s="56"/>
      <c r="AS960" s="56"/>
      <c r="AT960" s="56"/>
      <c r="AU960" s="56"/>
      <c r="AV960" s="56"/>
      <c r="AW960" s="56"/>
      <c r="AX960" s="56"/>
      <c r="AY960" s="56"/>
      <c r="AZ960" s="56"/>
      <c r="BA960" s="56"/>
      <c r="BB960" s="56"/>
      <c r="BC960" s="56"/>
      <c r="BD960" s="56"/>
      <c r="BE960" s="56"/>
      <c r="BF960" s="56"/>
    </row>
    <row r="961" spans="1:58">
      <c r="A961" s="56"/>
      <c r="B961" s="56"/>
      <c r="C961" s="56"/>
      <c r="D961" s="56"/>
      <c r="E961" s="56"/>
      <c r="F961" s="56"/>
      <c r="G961" s="56"/>
      <c r="H961" s="56"/>
      <c r="I961" s="56"/>
      <c r="J961" s="58"/>
      <c r="K961" s="60">
        <v>54667</v>
      </c>
      <c r="L961" s="61">
        <f t="shared" si="46"/>
        <v>102.00809989459646</v>
      </c>
      <c r="M961" s="61">
        <f t="shared" si="47"/>
        <v>245.40507101329649</v>
      </c>
      <c r="N961" s="61">
        <f t="shared" si="45"/>
        <v>173.70658545394647</v>
      </c>
      <c r="O961" s="61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  <c r="AG961" s="56"/>
      <c r="AH961" s="56"/>
      <c r="AI961" s="56"/>
      <c r="AJ961" s="56"/>
      <c r="AK961" s="56"/>
      <c r="AL961" s="56"/>
      <c r="AM961" s="56"/>
      <c r="AN961" s="56"/>
      <c r="AO961" s="56"/>
      <c r="AP961" s="56"/>
      <c r="AQ961" s="56"/>
      <c r="AR961" s="56"/>
      <c r="AS961" s="56"/>
      <c r="AT961" s="56"/>
      <c r="AU961" s="56"/>
      <c r="AV961" s="56"/>
      <c r="AW961" s="56"/>
      <c r="AX961" s="56"/>
      <c r="AY961" s="56"/>
      <c r="AZ961" s="56"/>
      <c r="BA961" s="56"/>
      <c r="BB961" s="56"/>
      <c r="BC961" s="56"/>
      <c r="BD961" s="56"/>
      <c r="BE961" s="56"/>
      <c r="BF961" s="56"/>
    </row>
    <row r="962" spans="1:58">
      <c r="A962" s="56"/>
      <c r="B962" s="56"/>
      <c r="C962" s="56"/>
      <c r="D962" s="56"/>
      <c r="E962" s="56"/>
      <c r="F962" s="56"/>
      <c r="G962" s="56"/>
      <c r="H962" s="56"/>
      <c r="I962" s="56"/>
      <c r="J962" s="58"/>
      <c r="K962" s="60">
        <v>54697</v>
      </c>
      <c r="L962" s="61">
        <f t="shared" si="46"/>
        <v>102.00469900105779</v>
      </c>
      <c r="M962" s="61">
        <f t="shared" si="47"/>
        <v>245.80435186351102</v>
      </c>
      <c r="N962" s="61">
        <f t="shared" si="45"/>
        <v>173.9045254322844</v>
      </c>
      <c r="O962" s="61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  <c r="AG962" s="56"/>
      <c r="AH962" s="56"/>
      <c r="AI962" s="56"/>
      <c r="AJ962" s="56"/>
      <c r="AK962" s="56"/>
      <c r="AL962" s="56"/>
      <c r="AM962" s="56"/>
      <c r="AN962" s="56"/>
      <c r="AO962" s="56"/>
      <c r="AP962" s="56"/>
      <c r="AQ962" s="56"/>
      <c r="AR962" s="56"/>
      <c r="AS962" s="56"/>
      <c r="AT962" s="56"/>
      <c r="AU962" s="56"/>
      <c r="AV962" s="56"/>
      <c r="AW962" s="56"/>
      <c r="AX962" s="56"/>
      <c r="AY962" s="56"/>
      <c r="AZ962" s="56"/>
      <c r="BA962" s="56"/>
      <c r="BB962" s="56"/>
      <c r="BC962" s="56"/>
      <c r="BD962" s="56"/>
      <c r="BE962" s="56"/>
      <c r="BF962" s="56"/>
    </row>
    <row r="963" spans="1:58">
      <c r="A963" s="56"/>
      <c r="B963" s="56"/>
      <c r="C963" s="56"/>
      <c r="D963" s="56"/>
      <c r="E963" s="56"/>
      <c r="F963" s="56"/>
      <c r="G963" s="56"/>
      <c r="H963" s="56"/>
      <c r="I963" s="56"/>
      <c r="J963" s="58"/>
      <c r="K963" s="60">
        <v>54728</v>
      </c>
      <c r="L963" s="61">
        <f t="shared" si="46"/>
        <v>102.00129822090302</v>
      </c>
      <c r="M963" s="61">
        <f t="shared" si="47"/>
        <v>246.2042823547321</v>
      </c>
      <c r="N963" s="61">
        <f t="shared" si="45"/>
        <v>174.10279028781756</v>
      </c>
      <c r="O963" s="61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  <c r="AG963" s="56"/>
      <c r="AH963" s="56"/>
      <c r="AI963" s="56"/>
      <c r="AJ963" s="56"/>
      <c r="AK963" s="56"/>
      <c r="AL963" s="56"/>
      <c r="AM963" s="56"/>
      <c r="AN963" s="56"/>
      <c r="AO963" s="56"/>
      <c r="AP963" s="56"/>
      <c r="AQ963" s="56"/>
      <c r="AR963" s="56"/>
      <c r="AS963" s="56"/>
      <c r="AT963" s="56"/>
      <c r="AU963" s="56"/>
      <c r="AV963" s="56"/>
      <c r="AW963" s="56"/>
      <c r="AX963" s="56"/>
      <c r="AY963" s="56"/>
      <c r="AZ963" s="56"/>
      <c r="BA963" s="56"/>
      <c r="BB963" s="56"/>
      <c r="BC963" s="56"/>
      <c r="BD963" s="56"/>
      <c r="BE963" s="56"/>
      <c r="BF963" s="56"/>
    </row>
    <row r="964" spans="1:58">
      <c r="A964" s="56"/>
      <c r="B964" s="56"/>
      <c r="C964" s="56"/>
      <c r="D964" s="56"/>
      <c r="E964" s="56"/>
      <c r="F964" s="56"/>
      <c r="G964" s="56"/>
      <c r="H964" s="56"/>
      <c r="I964" s="56"/>
      <c r="J964" s="58"/>
      <c r="K964" s="60">
        <v>54758</v>
      </c>
      <c r="L964" s="61">
        <f t="shared" si="46"/>
        <v>101.99789755412839</v>
      </c>
      <c r="M964" s="61">
        <f t="shared" si="47"/>
        <v>246.60486354394368</v>
      </c>
      <c r="N964" s="61">
        <f t="shared" ref="N964:N976" si="48">AVERAGE(L964:M964)</f>
        <v>174.30138054903603</v>
      </c>
      <c r="O964" s="61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  <c r="AG964" s="56"/>
      <c r="AH964" s="56"/>
      <c r="AI964" s="56"/>
      <c r="AJ964" s="56"/>
      <c r="AK964" s="56"/>
      <c r="AL964" s="56"/>
      <c r="AM964" s="56"/>
      <c r="AN964" s="56"/>
      <c r="AO964" s="56"/>
      <c r="AP964" s="56"/>
      <c r="AQ964" s="56"/>
      <c r="AR964" s="56"/>
      <c r="AS964" s="56"/>
      <c r="AT964" s="56"/>
      <c r="AU964" s="56"/>
      <c r="AV964" s="56"/>
      <c r="AW964" s="56"/>
      <c r="AX964" s="56"/>
      <c r="AY964" s="56"/>
      <c r="AZ964" s="56"/>
      <c r="BA964" s="56"/>
      <c r="BB964" s="56"/>
      <c r="BC964" s="56"/>
      <c r="BD964" s="56"/>
      <c r="BE964" s="56"/>
      <c r="BF964" s="56"/>
    </row>
    <row r="965" spans="1:58">
      <c r="A965" s="56"/>
      <c r="B965" s="56"/>
      <c r="C965" s="56"/>
      <c r="D965" s="56"/>
      <c r="E965" s="56"/>
      <c r="F965" s="56"/>
      <c r="G965" s="56"/>
      <c r="H965" s="56"/>
      <c r="I965" s="56"/>
      <c r="J965" s="58"/>
      <c r="K965" s="60">
        <v>54789</v>
      </c>
      <c r="L965" s="61">
        <f t="shared" si="46"/>
        <v>101.99449700073009</v>
      </c>
      <c r="M965" s="61">
        <f t="shared" si="47"/>
        <v>247.0060964898494</v>
      </c>
      <c r="N965" s="61">
        <f t="shared" si="48"/>
        <v>174.50029674528975</v>
      </c>
      <c r="O965" s="61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  <c r="AG965" s="56"/>
      <c r="AH965" s="56"/>
      <c r="AI965" s="56"/>
      <c r="AJ965" s="56"/>
      <c r="AK965" s="56"/>
      <c r="AL965" s="56"/>
      <c r="AM965" s="56"/>
      <c r="AN965" s="56"/>
      <c r="AO965" s="56"/>
      <c r="AP965" s="56"/>
      <c r="AQ965" s="56"/>
      <c r="AR965" s="56"/>
      <c r="AS965" s="56"/>
      <c r="AT965" s="56"/>
      <c r="AU965" s="56"/>
      <c r="AV965" s="56"/>
      <c r="AW965" s="56"/>
      <c r="AX965" s="56"/>
      <c r="AY965" s="56"/>
      <c r="AZ965" s="56"/>
      <c r="BA965" s="56"/>
      <c r="BB965" s="56"/>
      <c r="BC965" s="56"/>
      <c r="BD965" s="56"/>
      <c r="BE965" s="56"/>
      <c r="BF965" s="56"/>
    </row>
    <row r="966" spans="1:58">
      <c r="A966" s="56"/>
      <c r="B966" s="56"/>
      <c r="C966" s="56"/>
      <c r="D966" s="56"/>
      <c r="E966" s="56"/>
      <c r="F966" s="56"/>
      <c r="G966" s="56"/>
      <c r="H966" s="56"/>
      <c r="I966" s="56"/>
      <c r="J966" s="58"/>
      <c r="K966" s="60">
        <v>54820</v>
      </c>
      <c r="L966" s="61">
        <f t="shared" si="46"/>
        <v>101.99109656070436</v>
      </c>
      <c r="M966" s="61">
        <f t="shared" si="47"/>
        <v>247.40798225287546</v>
      </c>
      <c r="N966" s="61">
        <f t="shared" si="48"/>
        <v>174.69953940678991</v>
      </c>
      <c r="O966" s="61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  <c r="AG966" s="56"/>
      <c r="AH966" s="56"/>
      <c r="AI966" s="56"/>
      <c r="AJ966" s="56"/>
      <c r="AK966" s="56"/>
      <c r="AL966" s="56"/>
      <c r="AM966" s="56"/>
      <c r="AN966" s="56"/>
      <c r="AO966" s="56"/>
      <c r="AP966" s="56"/>
      <c r="AQ966" s="56"/>
      <c r="AR966" s="56"/>
      <c r="AS966" s="56"/>
      <c r="AT966" s="56"/>
      <c r="AU966" s="56"/>
      <c r="AV966" s="56"/>
      <c r="AW966" s="56"/>
      <c r="AX966" s="56"/>
      <c r="AY966" s="56"/>
      <c r="AZ966" s="56"/>
      <c r="BA966" s="56"/>
      <c r="BB966" s="56"/>
      <c r="BC966" s="56"/>
      <c r="BD966" s="56"/>
      <c r="BE966" s="56"/>
      <c r="BF966" s="56"/>
    </row>
    <row r="967" spans="1:58">
      <c r="A967" s="56"/>
      <c r="B967" s="56"/>
      <c r="C967" s="56"/>
      <c r="D967" s="56"/>
      <c r="E967" s="56"/>
      <c r="F967" s="56"/>
      <c r="G967" s="56"/>
      <c r="H967" s="56"/>
      <c r="I967" s="56"/>
      <c r="J967" s="58"/>
      <c r="K967" s="60">
        <v>54848</v>
      </c>
      <c r="L967" s="61">
        <f t="shared" si="46"/>
        <v>101.98769623404742</v>
      </c>
      <c r="M967" s="61">
        <f t="shared" si="47"/>
        <v>247.81052189517339</v>
      </c>
      <c r="N967" s="61">
        <f t="shared" si="48"/>
        <v>174.8991090646104</v>
      </c>
      <c r="O967" s="61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  <c r="AG967" s="56"/>
      <c r="AH967" s="56"/>
      <c r="AI967" s="56"/>
      <c r="AJ967" s="56"/>
      <c r="AK967" s="56"/>
      <c r="AL967" s="56"/>
      <c r="AM967" s="56"/>
      <c r="AN967" s="56"/>
      <c r="AO967" s="56"/>
      <c r="AP967" s="56"/>
      <c r="AQ967" s="56"/>
      <c r="AR967" s="56"/>
      <c r="AS967" s="56"/>
      <c r="AT967" s="56"/>
      <c r="AU967" s="56"/>
      <c r="AV967" s="56"/>
      <c r="AW967" s="56"/>
      <c r="AX967" s="56"/>
      <c r="AY967" s="56"/>
      <c r="AZ967" s="56"/>
      <c r="BA967" s="56"/>
      <c r="BB967" s="56"/>
      <c r="BC967" s="56"/>
      <c r="BD967" s="56"/>
      <c r="BE967" s="56"/>
      <c r="BF967" s="56"/>
    </row>
    <row r="968" spans="1:58">
      <c r="A968" s="56"/>
      <c r="B968" s="56"/>
      <c r="C968" s="56"/>
      <c r="D968" s="56"/>
      <c r="E968" s="56"/>
      <c r="F968" s="56"/>
      <c r="G968" s="56"/>
      <c r="H968" s="56"/>
      <c r="I968" s="56"/>
      <c r="J968" s="58"/>
      <c r="K968" s="60">
        <v>54879</v>
      </c>
      <c r="L968" s="61">
        <f t="shared" si="46"/>
        <v>101.98429602075549</v>
      </c>
      <c r="M968" s="61">
        <f t="shared" si="47"/>
        <v>248.21371648062291</v>
      </c>
      <c r="N968" s="61">
        <f t="shared" si="48"/>
        <v>175.0990062506892</v>
      </c>
      <c r="O968" s="61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  <c r="AG968" s="56"/>
      <c r="AH968" s="56"/>
      <c r="AI968" s="56"/>
      <c r="AJ968" s="56"/>
      <c r="AK968" s="56"/>
      <c r="AL968" s="56"/>
      <c r="AM968" s="56"/>
      <c r="AN968" s="56"/>
      <c r="AO968" s="56"/>
      <c r="AP968" s="56"/>
      <c r="AQ968" s="56"/>
      <c r="AR968" s="56"/>
      <c r="AS968" s="56"/>
      <c r="AT968" s="56"/>
      <c r="AU968" s="56"/>
      <c r="AV968" s="56"/>
      <c r="AW968" s="56"/>
      <c r="AX968" s="56"/>
      <c r="AY968" s="56"/>
      <c r="AZ968" s="56"/>
      <c r="BA968" s="56"/>
      <c r="BB968" s="56"/>
      <c r="BC968" s="56"/>
      <c r="BD968" s="56"/>
      <c r="BE968" s="56"/>
      <c r="BF968" s="56"/>
    </row>
    <row r="969" spans="1:58">
      <c r="A969" s="56"/>
      <c r="B969" s="56"/>
      <c r="C969" s="56"/>
      <c r="D969" s="56"/>
      <c r="E969" s="56"/>
      <c r="F969" s="56"/>
      <c r="G969" s="56"/>
      <c r="H969" s="56"/>
      <c r="I969" s="56"/>
      <c r="J969" s="58"/>
      <c r="K969" s="60">
        <v>54909</v>
      </c>
      <c r="L969" s="61">
        <f t="shared" si="46"/>
        <v>101.98089592082479</v>
      </c>
      <c r="M969" s="61">
        <f t="shared" si="47"/>
        <v>248.61756707483465</v>
      </c>
      <c r="N969" s="61">
        <f t="shared" si="48"/>
        <v>175.29923149782974</v>
      </c>
      <c r="O969" s="61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  <c r="AG969" s="56"/>
      <c r="AH969" s="56"/>
      <c r="AI969" s="56"/>
      <c r="AJ969" s="56"/>
      <c r="AK969" s="56"/>
      <c r="AL969" s="56"/>
      <c r="AM969" s="56"/>
      <c r="AN969" s="56"/>
      <c r="AO969" s="56"/>
      <c r="AP969" s="56"/>
      <c r="AQ969" s="56"/>
      <c r="AR969" s="56"/>
      <c r="AS969" s="56"/>
      <c r="AT969" s="56"/>
      <c r="AU969" s="56"/>
      <c r="AV969" s="56"/>
      <c r="AW969" s="56"/>
      <c r="AX969" s="56"/>
      <c r="AY969" s="56"/>
      <c r="AZ969" s="56"/>
      <c r="BA969" s="56"/>
      <c r="BB969" s="56"/>
      <c r="BC969" s="56"/>
      <c r="BD969" s="56"/>
      <c r="BE969" s="56"/>
      <c r="BF969" s="56"/>
    </row>
    <row r="970" spans="1:58">
      <c r="A970" s="56"/>
      <c r="B970" s="56"/>
      <c r="C970" s="56"/>
      <c r="D970" s="56"/>
      <c r="E970" s="56"/>
      <c r="F970" s="56"/>
      <c r="G970" s="56"/>
      <c r="H970" s="56"/>
      <c r="I970" s="56"/>
      <c r="J970" s="58"/>
      <c r="K970" s="60">
        <v>54940</v>
      </c>
      <c r="L970" s="61">
        <f t="shared" si="46"/>
        <v>101.97749593425154</v>
      </c>
      <c r="M970" s="61">
        <f t="shared" si="47"/>
        <v>249.02207474515305</v>
      </c>
      <c r="N970" s="61">
        <f t="shared" si="48"/>
        <v>175.4997853397023</v>
      </c>
      <c r="O970" s="61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  <c r="AG970" s="56"/>
      <c r="AH970" s="56"/>
      <c r="AI970" s="56"/>
      <c r="AJ970" s="56"/>
      <c r="AK970" s="56"/>
      <c r="AL970" s="56"/>
      <c r="AM970" s="56"/>
      <c r="AN970" s="56"/>
      <c r="AO970" s="56"/>
      <c r="AP970" s="56"/>
      <c r="AQ970" s="56"/>
      <c r="AR970" s="56"/>
      <c r="AS970" s="56"/>
      <c r="AT970" s="56"/>
      <c r="AU970" s="56"/>
      <c r="AV970" s="56"/>
      <c r="AW970" s="56"/>
      <c r="AX970" s="56"/>
      <c r="AY970" s="56"/>
      <c r="AZ970" s="56"/>
      <c r="BA970" s="56"/>
      <c r="BB970" s="56"/>
      <c r="BC970" s="56"/>
      <c r="BD970" s="56"/>
      <c r="BE970" s="56"/>
      <c r="BF970" s="56"/>
    </row>
    <row r="971" spans="1:58">
      <c r="A971" s="56"/>
      <c r="B971" s="56"/>
      <c r="C971" s="56"/>
      <c r="D971" s="56"/>
      <c r="E971" s="56"/>
      <c r="F971" s="56"/>
      <c r="G971" s="56"/>
      <c r="H971" s="56"/>
      <c r="I971" s="56"/>
      <c r="J971" s="58"/>
      <c r="K971" s="60">
        <v>54970</v>
      </c>
      <c r="L971" s="61">
        <f t="shared" si="46"/>
        <v>101.97409606103194</v>
      </c>
      <c r="M971" s="61">
        <f t="shared" si="47"/>
        <v>249.42724056065913</v>
      </c>
      <c r="N971" s="61">
        <f t="shared" si="48"/>
        <v>175.70066831084554</v>
      </c>
      <c r="O971" s="61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  <c r="AG971" s="56"/>
      <c r="AH971" s="56"/>
      <c r="AI971" s="56"/>
      <c r="AJ971" s="56"/>
      <c r="AK971" s="56"/>
      <c r="AL971" s="56"/>
      <c r="AM971" s="56"/>
      <c r="AN971" s="56"/>
      <c r="AO971" s="56"/>
      <c r="AP971" s="56"/>
      <c r="AQ971" s="56"/>
      <c r="AR971" s="56"/>
      <c r="AS971" s="56"/>
      <c r="AT971" s="56"/>
      <c r="AU971" s="56"/>
      <c r="AV971" s="56"/>
      <c r="AW971" s="56"/>
      <c r="AX971" s="56"/>
      <c r="AY971" s="56"/>
      <c r="AZ971" s="56"/>
      <c r="BA971" s="56"/>
      <c r="BB971" s="56"/>
      <c r="BC971" s="56"/>
      <c r="BD971" s="56"/>
      <c r="BE971" s="56"/>
      <c r="BF971" s="56"/>
    </row>
    <row r="972" spans="1:58">
      <c r="A972" s="56"/>
      <c r="B972" s="56"/>
      <c r="C972" s="56"/>
      <c r="D972" s="56"/>
      <c r="E972" s="56"/>
      <c r="F972" s="56"/>
      <c r="G972" s="56"/>
      <c r="H972" s="56"/>
      <c r="I972" s="56"/>
      <c r="J972" s="58"/>
      <c r="K972" s="60">
        <v>55001</v>
      </c>
      <c r="L972" s="61">
        <f t="shared" si="46"/>
        <v>101.97069630116225</v>
      </c>
      <c r="M972" s="61">
        <f t="shared" si="47"/>
        <v>249.83306559217337</v>
      </c>
      <c r="N972" s="61">
        <f t="shared" si="48"/>
        <v>175.9018809466678</v>
      </c>
      <c r="O972" s="61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  <c r="AG972" s="56"/>
      <c r="AH972" s="56"/>
      <c r="AI972" s="56"/>
      <c r="AJ972" s="56"/>
      <c r="AK972" s="56"/>
      <c r="AL972" s="56"/>
      <c r="AM972" s="56"/>
      <c r="AN972" s="56"/>
      <c r="AO972" s="56"/>
      <c r="AP972" s="56"/>
      <c r="AQ972" s="56"/>
      <c r="AR972" s="56"/>
      <c r="AS972" s="56"/>
      <c r="AT972" s="56"/>
      <c r="AU972" s="56"/>
      <c r="AV972" s="56"/>
      <c r="AW972" s="56"/>
      <c r="AX972" s="56"/>
      <c r="AY972" s="56"/>
      <c r="AZ972" s="56"/>
      <c r="BA972" s="56"/>
      <c r="BB972" s="56"/>
      <c r="BC972" s="56"/>
      <c r="BD972" s="56"/>
      <c r="BE972" s="56"/>
      <c r="BF972" s="56"/>
    </row>
    <row r="973" spans="1:58">
      <c r="A973" s="56"/>
      <c r="B973" s="56"/>
      <c r="C973" s="56"/>
      <c r="D973" s="56"/>
      <c r="E973" s="56"/>
      <c r="F973" s="56"/>
      <c r="G973" s="56"/>
      <c r="H973" s="56"/>
      <c r="I973" s="56"/>
      <c r="J973" s="58"/>
      <c r="K973" s="60">
        <v>55032</v>
      </c>
      <c r="L973" s="61">
        <f t="shared" si="46"/>
        <v>101.96729665463866</v>
      </c>
      <c r="M973" s="61">
        <f t="shared" si="47"/>
        <v>250.23955091225847</v>
      </c>
      <c r="N973" s="61">
        <f t="shared" si="48"/>
        <v>176.10342378344856</v>
      </c>
      <c r="O973" s="61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  <c r="AG973" s="56"/>
      <c r="AH973" s="56"/>
      <c r="AI973" s="56"/>
      <c r="AJ973" s="56"/>
      <c r="AK973" s="56"/>
      <c r="AL973" s="56"/>
      <c r="AM973" s="56"/>
      <c r="AN973" s="56"/>
      <c r="AO973" s="56"/>
      <c r="AP973" s="56"/>
      <c r="AQ973" s="56"/>
      <c r="AR973" s="56"/>
      <c r="AS973" s="56"/>
      <c r="AT973" s="56"/>
      <c r="AU973" s="56"/>
      <c r="AV973" s="56"/>
      <c r="AW973" s="56"/>
      <c r="AX973" s="56"/>
      <c r="AY973" s="56"/>
      <c r="AZ973" s="56"/>
      <c r="BA973" s="56"/>
      <c r="BB973" s="56"/>
      <c r="BC973" s="56"/>
      <c r="BD973" s="56"/>
      <c r="BE973" s="56"/>
      <c r="BF973" s="56"/>
    </row>
    <row r="974" spans="1:58">
      <c r="A974" s="56"/>
      <c r="B974" s="56"/>
      <c r="C974" s="56"/>
      <c r="D974" s="56"/>
      <c r="E974" s="56"/>
      <c r="F974" s="56"/>
      <c r="G974" s="56"/>
      <c r="H974" s="56"/>
      <c r="I974" s="56"/>
      <c r="J974" s="58"/>
      <c r="K974" s="60">
        <v>55062</v>
      </c>
      <c r="L974" s="61">
        <f t="shared" si="46"/>
        <v>101.96389712145741</v>
      </c>
      <c r="M974" s="61">
        <f t="shared" si="47"/>
        <v>250.64669759522224</v>
      </c>
      <c r="N974" s="61">
        <f t="shared" si="48"/>
        <v>176.30529735833983</v>
      </c>
      <c r="O974" s="61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  <c r="AG974" s="56"/>
      <c r="AH974" s="56"/>
      <c r="AI974" s="56"/>
      <c r="AJ974" s="56"/>
      <c r="AK974" s="56"/>
      <c r="AL974" s="56"/>
      <c r="AM974" s="56"/>
      <c r="AN974" s="56"/>
      <c r="AO974" s="56"/>
      <c r="AP974" s="56"/>
      <c r="AQ974" s="56"/>
      <c r="AR974" s="56"/>
      <c r="AS974" s="56"/>
      <c r="AT974" s="56"/>
      <c r="AU974" s="56"/>
      <c r="AV974" s="56"/>
      <c r="AW974" s="56"/>
      <c r="AX974" s="56"/>
      <c r="AY974" s="56"/>
      <c r="AZ974" s="56"/>
      <c r="BA974" s="56"/>
      <c r="BB974" s="56"/>
      <c r="BC974" s="56"/>
      <c r="BD974" s="56"/>
      <c r="BE974" s="56"/>
      <c r="BF974" s="56"/>
    </row>
    <row r="975" spans="1:58">
      <c r="A975" s="56"/>
      <c r="B975" s="56"/>
      <c r="C975" s="56"/>
      <c r="D975" s="56"/>
      <c r="E975" s="56"/>
      <c r="F975" s="56"/>
      <c r="G975" s="56"/>
      <c r="H975" s="56"/>
      <c r="I975" s="56"/>
      <c r="J975" s="58"/>
      <c r="K975" s="60">
        <v>55093</v>
      </c>
      <c r="L975" s="61">
        <f t="shared" si="46"/>
        <v>101.9604977016147</v>
      </c>
      <c r="M975" s="61">
        <f t="shared" si="47"/>
        <v>251.05450671712038</v>
      </c>
      <c r="N975" s="61">
        <f t="shared" si="48"/>
        <v>176.50750220936754</v>
      </c>
      <c r="O975" s="61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  <c r="AH975" s="56"/>
      <c r="AI975" s="56"/>
      <c r="AJ975" s="56"/>
      <c r="AK975" s="56"/>
      <c r="AL975" s="56"/>
      <c r="AM975" s="56"/>
      <c r="AN975" s="56"/>
      <c r="AO975" s="56"/>
      <c r="AP975" s="56"/>
      <c r="AQ975" s="56"/>
      <c r="AR975" s="56"/>
      <c r="AS975" s="56"/>
      <c r="AT975" s="56"/>
      <c r="AU975" s="56"/>
      <c r="AV975" s="56"/>
      <c r="AW975" s="56"/>
      <c r="AX975" s="56"/>
      <c r="AY975" s="56"/>
      <c r="AZ975" s="56"/>
      <c r="BA975" s="56"/>
      <c r="BB975" s="56"/>
      <c r="BC975" s="56"/>
      <c r="BD975" s="56"/>
      <c r="BE975" s="56"/>
      <c r="BF975" s="56"/>
    </row>
    <row r="976" spans="1:58">
      <c r="A976" s="56"/>
      <c r="B976" s="56"/>
      <c r="C976" s="56"/>
      <c r="D976" s="56"/>
      <c r="E976" s="56"/>
      <c r="F976" s="56"/>
      <c r="G976" s="56"/>
      <c r="H976" s="56"/>
      <c r="I976" s="56"/>
      <c r="J976" s="58"/>
      <c r="K976" s="60">
        <v>55123</v>
      </c>
      <c r="L976" s="61">
        <f t="shared" si="46"/>
        <v>101.95709839510677</v>
      </c>
      <c r="M976" s="61">
        <f t="shared" si="47"/>
        <v>251.46297935575942</v>
      </c>
      <c r="N976" s="61">
        <f t="shared" si="48"/>
        <v>176.7100388754331</v>
      </c>
      <c r="O976" s="61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  <c r="AH976" s="56"/>
      <c r="AI976" s="56"/>
      <c r="AJ976" s="56"/>
      <c r="AK976" s="56"/>
      <c r="AL976" s="56"/>
      <c r="AM976" s="56"/>
      <c r="AN976" s="56"/>
      <c r="AO976" s="56"/>
      <c r="AP976" s="56"/>
      <c r="AQ976" s="56"/>
      <c r="AR976" s="56"/>
      <c r="AS976" s="56"/>
      <c r="AT976" s="56"/>
      <c r="AU976" s="56"/>
      <c r="AV976" s="56"/>
      <c r="AW976" s="56"/>
      <c r="AX976" s="56"/>
      <c r="AY976" s="56"/>
      <c r="AZ976" s="56"/>
      <c r="BA976" s="56"/>
      <c r="BB976" s="56"/>
      <c r="BC976" s="56"/>
      <c r="BD976" s="56"/>
      <c r="BE976" s="56"/>
      <c r="BF976" s="56"/>
    </row>
    <row r="977" spans="1:58">
      <c r="A977" s="56"/>
      <c r="B977" s="56"/>
      <c r="C977" s="56"/>
      <c r="D977" s="56"/>
      <c r="E977" s="56"/>
      <c r="F977" s="56"/>
      <c r="G977" s="56"/>
      <c r="H977" s="56"/>
      <c r="I977" s="56"/>
      <c r="J977" s="58"/>
      <c r="K977" s="60"/>
      <c r="L977" s="61"/>
      <c r="M977" s="61"/>
      <c r="N977" s="61"/>
      <c r="O977" s="61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  <c r="AG977" s="56"/>
      <c r="AH977" s="56"/>
      <c r="AI977" s="56"/>
      <c r="AJ977" s="56"/>
      <c r="AK977" s="56"/>
      <c r="AL977" s="56"/>
      <c r="AM977" s="56"/>
      <c r="AN977" s="56"/>
      <c r="AO977" s="56"/>
      <c r="AP977" s="56"/>
      <c r="AQ977" s="56"/>
      <c r="AR977" s="56"/>
      <c r="AS977" s="56"/>
      <c r="AT977" s="56"/>
      <c r="AU977" s="56"/>
      <c r="AV977" s="56"/>
      <c r="AW977" s="56"/>
      <c r="AX977" s="56"/>
      <c r="AY977" s="56"/>
      <c r="AZ977" s="56"/>
      <c r="BA977" s="56"/>
      <c r="BB977" s="56"/>
      <c r="BC977" s="56"/>
      <c r="BD977" s="56"/>
      <c r="BE977" s="56"/>
      <c r="BF977" s="56"/>
    </row>
    <row r="978" spans="1:58">
      <c r="A978" s="56"/>
      <c r="B978" s="56"/>
      <c r="C978" s="56"/>
      <c r="D978" s="56"/>
      <c r="E978" s="56"/>
      <c r="F978" s="56"/>
      <c r="G978" s="56"/>
      <c r="H978" s="56"/>
      <c r="I978" s="56"/>
      <c r="J978" s="58"/>
      <c r="K978" s="60"/>
      <c r="L978" s="61"/>
      <c r="M978" s="61"/>
      <c r="N978" s="61"/>
      <c r="O978" s="61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  <c r="AG978" s="56"/>
      <c r="AH978" s="56"/>
      <c r="AI978" s="56"/>
      <c r="AJ978" s="56"/>
      <c r="AK978" s="56"/>
      <c r="AL978" s="56"/>
      <c r="AM978" s="56"/>
      <c r="AN978" s="56"/>
      <c r="AO978" s="56"/>
      <c r="AP978" s="56"/>
      <c r="AQ978" s="56"/>
      <c r="AR978" s="56"/>
      <c r="AS978" s="56"/>
      <c r="AT978" s="56"/>
      <c r="AU978" s="56"/>
      <c r="AV978" s="56"/>
      <c r="AW978" s="56"/>
      <c r="AX978" s="56"/>
      <c r="AY978" s="56"/>
      <c r="AZ978" s="56"/>
      <c r="BA978" s="56"/>
      <c r="BB978" s="56"/>
      <c r="BC978" s="56"/>
      <c r="BD978" s="56"/>
      <c r="BE978" s="56"/>
      <c r="BF978" s="56"/>
    </row>
    <row r="979" spans="1:58">
      <c r="A979" s="56"/>
      <c r="B979" s="56"/>
      <c r="C979" s="56"/>
      <c r="D979" s="56"/>
      <c r="E979" s="56"/>
      <c r="F979" s="56"/>
      <c r="G979" s="56"/>
      <c r="H979" s="56"/>
      <c r="I979" s="56"/>
      <c r="J979" s="58"/>
      <c r="K979" s="60"/>
      <c r="L979" s="61"/>
      <c r="M979" s="61"/>
      <c r="N979" s="61"/>
      <c r="O979" s="61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  <c r="AA979" s="56"/>
      <c r="AB979" s="56"/>
      <c r="AC979" s="56"/>
      <c r="AD979" s="56"/>
      <c r="AE979" s="56"/>
      <c r="AF979" s="56"/>
      <c r="AG979" s="56"/>
      <c r="AH979" s="56"/>
      <c r="AI979" s="56"/>
      <c r="AJ979" s="56"/>
      <c r="AK979" s="56"/>
      <c r="AL979" s="56"/>
      <c r="AM979" s="56"/>
      <c r="AN979" s="56"/>
      <c r="AO979" s="56"/>
      <c r="AP979" s="56"/>
      <c r="AQ979" s="56"/>
      <c r="AR979" s="56"/>
      <c r="AS979" s="56"/>
      <c r="AT979" s="56"/>
      <c r="AU979" s="56"/>
      <c r="AV979" s="56"/>
      <c r="AW979" s="56"/>
      <c r="AX979" s="56"/>
      <c r="AY979" s="56"/>
      <c r="AZ979" s="56"/>
      <c r="BA979" s="56"/>
      <c r="BB979" s="56"/>
      <c r="BC979" s="56"/>
      <c r="BD979" s="56"/>
      <c r="BE979" s="56"/>
      <c r="BF979" s="56"/>
    </row>
    <row r="980" spans="1:58">
      <c r="A980" s="56"/>
      <c r="B980" s="56"/>
      <c r="C980" s="56"/>
      <c r="D980" s="56"/>
      <c r="E980" s="56"/>
      <c r="F980" s="56"/>
      <c r="G980" s="56"/>
      <c r="H980" s="56"/>
      <c r="I980" s="56"/>
      <c r="J980" s="58"/>
      <c r="K980" s="60"/>
      <c r="L980" s="61"/>
      <c r="M980" s="61"/>
      <c r="N980" s="61"/>
      <c r="O980" s="61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  <c r="AA980" s="56"/>
      <c r="AB980" s="56"/>
      <c r="AC980" s="56"/>
      <c r="AD980" s="56"/>
      <c r="AE980" s="56"/>
      <c r="AF980" s="56"/>
      <c r="AG980" s="56"/>
      <c r="AH980" s="56"/>
      <c r="AI980" s="56"/>
      <c r="AJ980" s="56"/>
      <c r="AK980" s="56"/>
      <c r="AL980" s="56"/>
      <c r="AM980" s="56"/>
      <c r="AN980" s="56"/>
      <c r="AO980" s="56"/>
      <c r="AP980" s="56"/>
      <c r="AQ980" s="56"/>
      <c r="AR980" s="56"/>
      <c r="AS980" s="56"/>
      <c r="AT980" s="56"/>
      <c r="AU980" s="56"/>
      <c r="AV980" s="56"/>
      <c r="AW980" s="56"/>
      <c r="AX980" s="56"/>
      <c r="AY980" s="56"/>
      <c r="AZ980" s="56"/>
      <c r="BA980" s="56"/>
      <c r="BB980" s="56"/>
      <c r="BC980" s="56"/>
      <c r="BD980" s="56"/>
      <c r="BE980" s="56"/>
      <c r="BF980" s="56"/>
    </row>
  </sheetData>
  <conditionalFormatting sqref="H4:H71">
    <cfRule type="expression" dxfId="0" priority="1" stopIfTrue="1">
      <formula>MOD(ROW()-4,4*2)+1&lt;=4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Q394"/>
  <sheetViews>
    <sheetView showOutlineSymbols="0" zoomScale="75" workbookViewId="0"/>
  </sheetViews>
  <sheetFormatPr defaultColWidth="11.7109375" defaultRowHeight="12.75"/>
  <cols>
    <col min="1" max="2" width="10.7109375" style="3" customWidth="1"/>
    <col min="3" max="3" width="10.7109375" style="9" customWidth="1"/>
    <col min="4" max="4" width="11.7109375" style="3"/>
    <col min="5" max="5" width="10.7109375" style="9" customWidth="1"/>
    <col min="6" max="6" width="11.7109375" style="3"/>
    <col min="7" max="7" width="10.7109375" style="3" customWidth="1"/>
    <col min="8" max="8" width="11.7109375" style="3"/>
    <col min="9" max="9" width="10.7109375" style="9" customWidth="1"/>
    <col min="10" max="10" width="10.7109375" style="3" customWidth="1"/>
    <col min="11" max="11" width="11.7109375" style="3"/>
    <col min="12" max="12" width="10.7109375" style="9" customWidth="1"/>
    <col min="13" max="13" width="11.7109375" style="3"/>
    <col min="14" max="15" width="10.7109375" style="3" customWidth="1"/>
    <col min="16" max="17" width="11.7109375" style="9"/>
    <col min="18" max="18" width="10.7109375" style="3" customWidth="1"/>
    <col min="19" max="19" width="11.7109375" style="3"/>
    <col min="20" max="23" width="10.7109375" style="3" customWidth="1"/>
    <col min="24" max="28" width="11.7109375" style="9"/>
    <col min="29" max="30" width="11.7109375" style="3"/>
    <col min="31" max="31" width="11.7109375" style="9"/>
    <col min="32" max="32" width="11.7109375" style="3"/>
    <col min="33" max="33" width="13.140625" style="3" bestFit="1" customWidth="1"/>
    <col min="34" max="34" width="13.140625" style="3" customWidth="1"/>
    <col min="35" max="16384" width="11.7109375" style="3"/>
  </cols>
  <sheetData>
    <row r="1" spans="1:69">
      <c r="A1" s="3" t="s">
        <v>139</v>
      </c>
      <c r="J1" s="3">
        <f>J35/J26-1</f>
        <v>4.4988100662218322</v>
      </c>
      <c r="AM1" s="79">
        <f>AM28/AM26-1</f>
        <v>-7.9140203541058329E-2</v>
      </c>
      <c r="AP1" s="79">
        <f>AP28/AP21-1</f>
        <v>-0.26888484535568924</v>
      </c>
      <c r="AQ1" s="79">
        <f>AP11/AP7-1</f>
        <v>-0.18011313726199363</v>
      </c>
    </row>
    <row r="2" spans="1:69" s="79" customFormat="1">
      <c r="C2" s="80"/>
      <c r="E2" s="80"/>
      <c r="I2" s="80"/>
      <c r="J2" s="79">
        <f>J38/J35-1</f>
        <v>-0.37611655214183537</v>
      </c>
      <c r="L2" s="80"/>
      <c r="M2" s="79">
        <f>M38/M35-1</f>
        <v>-0.40117747702700846</v>
      </c>
      <c r="P2" s="80"/>
      <c r="Q2" s="80"/>
      <c r="X2" s="80"/>
      <c r="Y2" s="80"/>
      <c r="Z2" s="80"/>
      <c r="AA2" s="80"/>
      <c r="AB2" s="80"/>
      <c r="AE2" s="80"/>
      <c r="AM2" s="79">
        <f>AM45/AM43-1</f>
        <v>-0.2780009850011772</v>
      </c>
      <c r="AP2" s="79">
        <f>AP45/AP42-1</f>
        <v>-0.34929718446590952</v>
      </c>
    </row>
    <row r="3" spans="1:69">
      <c r="A3" s="25"/>
      <c r="B3" s="25"/>
      <c r="J3" s="79">
        <f>J44/J43-1</f>
        <v>-0.36999111578661803</v>
      </c>
      <c r="K3" s="79"/>
      <c r="L3" s="80"/>
      <c r="M3" s="79">
        <f>M44/M43-1</f>
        <v>-0.38485451260604997</v>
      </c>
      <c r="X3" s="80">
        <f>STDEV(X21:X46)</f>
        <v>0.1135664332714013</v>
      </c>
      <c r="AD3" s="3" t="s">
        <v>36</v>
      </c>
      <c r="AF3" s="9"/>
      <c r="AJ3" s="3" t="s">
        <v>37</v>
      </c>
      <c r="AK3" s="9"/>
      <c r="AN3" s="26" t="s">
        <v>38</v>
      </c>
      <c r="AO3" s="9">
        <f>AVERAGE(AO6:AO13)</f>
        <v>2.6150000000000003E-2</v>
      </c>
      <c r="AP3" s="3">
        <f>(8/29)*AO3+(21/29)*0.04</f>
        <v>3.6179310344827589E-2</v>
      </c>
    </row>
    <row r="4" spans="1:69">
      <c r="A4" s="27" t="s">
        <v>39</v>
      </c>
      <c r="B4" s="27" t="s">
        <v>40</v>
      </c>
      <c r="C4" s="9" t="s">
        <v>41</v>
      </c>
      <c r="D4" s="28" t="s">
        <v>42</v>
      </c>
      <c r="E4" s="9" t="s">
        <v>43</v>
      </c>
      <c r="F4" s="28" t="s">
        <v>44</v>
      </c>
      <c r="G4" s="27" t="s">
        <v>45</v>
      </c>
      <c r="H4" s="3" t="str">
        <f t="shared" ref="H4:H46" si="0">A4</f>
        <v>YEAR</v>
      </c>
      <c r="I4" s="9" t="s">
        <v>46</v>
      </c>
      <c r="J4" s="28" t="s">
        <v>47</v>
      </c>
      <c r="K4" s="3" t="s">
        <v>48</v>
      </c>
      <c r="L4" s="9" t="s">
        <v>49</v>
      </c>
      <c r="M4" s="27" t="s">
        <v>50</v>
      </c>
      <c r="N4" s="27" t="s">
        <v>51</v>
      </c>
      <c r="O4" s="3" t="str">
        <f t="shared" ref="O4:O50" si="1">A4</f>
        <v>YEAR</v>
      </c>
      <c r="P4" s="9" t="s">
        <v>52</v>
      </c>
      <c r="Q4" s="9" t="s">
        <v>53</v>
      </c>
      <c r="R4" s="28" t="s">
        <v>54</v>
      </c>
      <c r="S4" s="3" t="s">
        <v>55</v>
      </c>
      <c r="T4" s="3" t="s">
        <v>56</v>
      </c>
      <c r="U4" s="27" t="s">
        <v>57</v>
      </c>
      <c r="V4" s="27" t="s">
        <v>58</v>
      </c>
      <c r="W4" s="3" t="str">
        <f t="shared" ref="W4:W50" si="2">A4</f>
        <v>YEAR</v>
      </c>
      <c r="X4" s="5" t="s">
        <v>59</v>
      </c>
      <c r="Y4" s="5" t="s">
        <v>60</v>
      </c>
      <c r="Z4" s="5" t="s">
        <v>61</v>
      </c>
      <c r="AA4" s="5" t="s">
        <v>62</v>
      </c>
      <c r="AB4" s="5" t="s">
        <v>63</v>
      </c>
      <c r="AC4" s="27" t="s">
        <v>64</v>
      </c>
      <c r="AD4" s="27" t="s">
        <v>65</v>
      </c>
      <c r="AF4" s="29" t="s">
        <v>66</v>
      </c>
      <c r="AG4" s="27" t="s">
        <v>67</v>
      </c>
      <c r="AH4" s="30" t="s">
        <v>68</v>
      </c>
      <c r="AI4" s="30"/>
      <c r="AJ4" s="31" t="s">
        <v>69</v>
      </c>
      <c r="AK4" s="31" t="s">
        <v>70</v>
      </c>
      <c r="AL4" s="31" t="s">
        <v>71</v>
      </c>
      <c r="AM4" s="32" t="s">
        <v>72</v>
      </c>
      <c r="AN4" s="33" t="s">
        <v>73</v>
      </c>
      <c r="AO4" s="5" t="s">
        <v>74</v>
      </c>
      <c r="AP4" s="4" t="s">
        <v>75</v>
      </c>
      <c r="AQ4" s="4" t="s">
        <v>76</v>
      </c>
      <c r="AR4" s="3" t="s">
        <v>77</v>
      </c>
      <c r="AS4" s="4" t="s">
        <v>78</v>
      </c>
      <c r="AT4" s="4" t="s">
        <v>79</v>
      </c>
      <c r="BC4" s="4" t="s">
        <v>75</v>
      </c>
      <c r="BL4" s="3" t="s">
        <v>80</v>
      </c>
    </row>
    <row r="5" spans="1:69">
      <c r="A5" s="1">
        <v>1969</v>
      </c>
      <c r="B5" s="9"/>
      <c r="C5" s="9">
        <v>5.9306119113099999E-2</v>
      </c>
      <c r="D5" s="34">
        <v>1</v>
      </c>
      <c r="E5" s="9">
        <v>6.5800003707408905E-2</v>
      </c>
      <c r="F5" s="34">
        <v>1</v>
      </c>
      <c r="G5" s="35">
        <v>1</v>
      </c>
      <c r="H5" s="3">
        <f t="shared" si="0"/>
        <v>1969</v>
      </c>
      <c r="I5" s="9">
        <v>-8.5000000000000006E-2</v>
      </c>
      <c r="J5" s="34">
        <v>1</v>
      </c>
      <c r="K5" s="35">
        <f t="shared" ref="K5:K41" si="3">I5-L5</f>
        <v>2.9200003399999994E-2</v>
      </c>
      <c r="L5" s="9">
        <v>-0.1142000034</v>
      </c>
      <c r="M5" s="35">
        <v>1</v>
      </c>
      <c r="O5" s="3">
        <f t="shared" si="1"/>
        <v>1969</v>
      </c>
      <c r="P5" s="9">
        <v>-5.0700001420000002E-2</v>
      </c>
      <c r="Q5" s="9">
        <f>0.5*I5+0.5*P5</f>
        <v>-6.7850000709999997E-2</v>
      </c>
      <c r="R5" s="34">
        <v>1</v>
      </c>
      <c r="S5" s="35">
        <f t="shared" ref="S5:S42" si="4">P5-T5</f>
        <v>5.7599998979999997E-2</v>
      </c>
      <c r="T5" s="35">
        <v>-0.1083000004</v>
      </c>
      <c r="U5" s="35">
        <v>1</v>
      </c>
      <c r="W5" s="3">
        <f t="shared" si="2"/>
        <v>1969</v>
      </c>
      <c r="X5" s="9" t="s">
        <v>81</v>
      </c>
      <c r="Z5" s="36" t="s">
        <v>82</v>
      </c>
      <c r="AA5" s="5" t="s">
        <v>82</v>
      </c>
      <c r="AB5" s="5" t="s">
        <v>82</v>
      </c>
      <c r="AF5" s="9"/>
      <c r="AJ5" s="4" t="s">
        <v>83</v>
      </c>
      <c r="AK5" s="5" t="s">
        <v>84</v>
      </c>
      <c r="AL5" s="4" t="s">
        <v>85</v>
      </c>
      <c r="AM5" s="34">
        <v>1</v>
      </c>
      <c r="AN5" s="35"/>
      <c r="AO5" s="9"/>
      <c r="AP5" s="35">
        <v>1</v>
      </c>
      <c r="AQ5" s="35"/>
      <c r="AR5" s="35"/>
      <c r="BB5" s="3">
        <v>1969</v>
      </c>
      <c r="BC5" s="2">
        <f t="shared" ref="BC5:BC30" si="5">100*AP5</f>
        <v>100</v>
      </c>
      <c r="BL5" s="4" t="s">
        <v>59</v>
      </c>
      <c r="BM5" s="4" t="s">
        <v>36</v>
      </c>
      <c r="BN5" s="4" t="s">
        <v>74</v>
      </c>
      <c r="BO5" s="4" t="s">
        <v>75</v>
      </c>
      <c r="BP5" s="4" t="s">
        <v>72</v>
      </c>
      <c r="BQ5" s="4" t="s">
        <v>76</v>
      </c>
    </row>
    <row r="6" spans="1:69">
      <c r="A6" s="1">
        <v>1970</v>
      </c>
      <c r="B6" s="9">
        <f>(1/3)*I6+(1/3)*P6+(1/3)*X6</f>
        <v>0.12223333393333333</v>
      </c>
      <c r="C6" s="9">
        <v>5.3445942463400002E-2</v>
      </c>
      <c r="D6" s="34">
        <f t="shared" ref="D6:D43" si="6">(1+C6)*D5</f>
        <v>1.0534459424634</v>
      </c>
      <c r="E6" s="9">
        <v>6.5300002694129902E-2</v>
      </c>
      <c r="F6" s="34">
        <f t="shared" ref="F6:F41" si="7">(1+E6)*F5</f>
        <v>1.0653000026941299</v>
      </c>
      <c r="G6" s="35">
        <v>1</v>
      </c>
      <c r="H6" s="3">
        <f t="shared" si="0"/>
        <v>1970</v>
      </c>
      <c r="I6" s="9">
        <v>4.0100000800000001E-2</v>
      </c>
      <c r="J6" s="34">
        <f t="shared" ref="J6:J41" si="8">(1+I6)*J5</f>
        <v>1.0401000008000001</v>
      </c>
      <c r="K6" s="35">
        <f t="shared" si="3"/>
        <v>3.850000084E-2</v>
      </c>
      <c r="L6" s="9">
        <v>1.59999996E-3</v>
      </c>
      <c r="M6" s="35">
        <f t="shared" ref="M6:M43" si="9">(1+L6)*M5</f>
        <v>1.00159999996</v>
      </c>
      <c r="N6" s="35">
        <f t="shared" ref="N6:N43" si="10">K6*M5</f>
        <v>3.850000084E-2</v>
      </c>
      <c r="O6" s="3">
        <f t="shared" si="1"/>
        <v>1970</v>
      </c>
      <c r="P6" s="9">
        <v>0.121100001</v>
      </c>
      <c r="Q6" s="9">
        <f t="shared" ref="Q6:Q46" si="11">0.5*I6+0.5*P6</f>
        <v>8.0600000899999996E-2</v>
      </c>
      <c r="R6" s="34">
        <f t="shared" ref="R6:R46" si="12">(1+P6)*R5</f>
        <v>1.1211000010000001</v>
      </c>
      <c r="S6" s="35">
        <f t="shared" si="4"/>
        <v>7.2700001260000008E-2</v>
      </c>
      <c r="T6" s="35">
        <v>4.8399999739999998E-2</v>
      </c>
      <c r="U6" s="35">
        <f t="shared" ref="U6:U45" si="13">(1+T6)*U5</f>
        <v>1.04839999974</v>
      </c>
      <c r="V6" s="35">
        <f t="shared" ref="V6:V45" si="14">S6*U5</f>
        <v>7.2700001260000008E-2</v>
      </c>
      <c r="W6" s="3">
        <f t="shared" si="2"/>
        <v>1970</v>
      </c>
      <c r="X6" s="9">
        <f>AN6+AO6</f>
        <v>0.20550000000000002</v>
      </c>
      <c r="Y6" s="9">
        <f>0.5*X6+0.5*P6</f>
        <v>0.16330000050000001</v>
      </c>
      <c r="AF6" s="9"/>
      <c r="AK6" s="9"/>
      <c r="AM6" s="34">
        <f t="shared" ref="AM6:AM46" si="15">(1+X6)*AM5</f>
        <v>1.2055</v>
      </c>
      <c r="AN6" s="35">
        <f t="shared" ref="AN6:AN14" si="16">AT6-0.025</f>
        <v>9.6500000000000002E-2</v>
      </c>
      <c r="AO6" s="9">
        <v>0.109</v>
      </c>
      <c r="AP6" s="35">
        <f>(1+AO6)*AP5</f>
        <v>1.109</v>
      </c>
      <c r="AQ6" s="35">
        <f t="shared" ref="AQ6:AQ45" si="17">AN6*AP5</f>
        <v>9.6500000000000002E-2</v>
      </c>
      <c r="AR6" s="35">
        <f>AQ6/D6</f>
        <v>9.1604130890990371E-2</v>
      </c>
      <c r="AS6" s="35">
        <v>8.4000000000000005E-2</v>
      </c>
      <c r="AT6" s="35">
        <v>0.1215</v>
      </c>
      <c r="BB6" s="3">
        <f t="shared" ref="BB6:BB30" si="18">1+BB5</f>
        <v>1970</v>
      </c>
      <c r="BC6" s="2">
        <f t="shared" si="5"/>
        <v>110.9</v>
      </c>
      <c r="BL6" s="35"/>
      <c r="BM6" s="35" t="s">
        <v>86</v>
      </c>
      <c r="BN6" s="35" t="s">
        <v>87</v>
      </c>
      <c r="BO6" s="35">
        <v>1</v>
      </c>
      <c r="BP6" s="35">
        <v>1</v>
      </c>
      <c r="BQ6" s="35"/>
    </row>
    <row r="7" spans="1:69">
      <c r="A7" s="1">
        <v>1971</v>
      </c>
      <c r="B7" s="9">
        <f t="shared" ref="B7:B43" si="19">(1/3)*I7+(1/3)*P7+(1/3)*X7</f>
        <v>0.14543333256666666</v>
      </c>
      <c r="C7" s="9">
        <v>3.3047896448700001E-2</v>
      </c>
      <c r="D7" s="34">
        <f t="shared" si="6"/>
        <v>1.0882601148842335</v>
      </c>
      <c r="E7" s="9">
        <v>4.3900001794099801E-2</v>
      </c>
      <c r="F7" s="34">
        <f t="shared" si="7"/>
        <v>1.1120666747236567</v>
      </c>
      <c r="G7" s="35">
        <v>1</v>
      </c>
      <c r="H7" s="3">
        <f t="shared" si="0"/>
        <v>1971</v>
      </c>
      <c r="I7" s="9">
        <v>0.14309999339999999</v>
      </c>
      <c r="J7" s="34">
        <f t="shared" si="8"/>
        <v>1.18893830404982</v>
      </c>
      <c r="K7" s="35">
        <f t="shared" si="3"/>
        <v>3.5199992299999983E-2</v>
      </c>
      <c r="L7" s="9">
        <v>0.1079000011</v>
      </c>
      <c r="M7" s="35">
        <f t="shared" si="9"/>
        <v>1.109672641057444</v>
      </c>
      <c r="N7" s="35">
        <f t="shared" si="10"/>
        <v>3.5256312286271983E-2</v>
      </c>
      <c r="O7" s="3">
        <f t="shared" si="1"/>
        <v>1971</v>
      </c>
      <c r="P7" s="9">
        <v>0.1323000043</v>
      </c>
      <c r="Q7" s="9">
        <f t="shared" si="11"/>
        <v>0.13769999885</v>
      </c>
      <c r="R7" s="34">
        <f t="shared" si="12"/>
        <v>1.2694215359530301</v>
      </c>
      <c r="S7" s="35">
        <f t="shared" si="4"/>
        <v>6.620000295999999E-2</v>
      </c>
      <c r="T7" s="35">
        <v>6.6100001340000006E-2</v>
      </c>
      <c r="U7" s="35">
        <f t="shared" si="13"/>
        <v>1.1176992411276698</v>
      </c>
      <c r="V7" s="35">
        <f t="shared" si="14"/>
        <v>6.940408308605199E-2</v>
      </c>
      <c r="W7" s="3">
        <f t="shared" si="2"/>
        <v>1971</v>
      </c>
      <c r="X7" s="9">
        <f>AN7+AO7</f>
        <v>0.16090000000000002</v>
      </c>
      <c r="Y7" s="9">
        <f t="shared" ref="Y7:Y41" si="20">0.5*X7+0.5*P7</f>
        <v>0.14660000215000002</v>
      </c>
      <c r="AF7" s="9"/>
      <c r="AK7" s="9"/>
      <c r="AM7" s="34">
        <f t="shared" si="15"/>
        <v>1.39946495</v>
      </c>
      <c r="AN7" s="35">
        <f t="shared" si="16"/>
        <v>7.2000000000000008E-2</v>
      </c>
      <c r="AO7" s="9">
        <v>8.8900000000000007E-2</v>
      </c>
      <c r="AP7" s="35">
        <f t="shared" ref="AP7:AP40" si="21">(1+AO7)*AP6</f>
        <v>1.2075901</v>
      </c>
      <c r="AQ7" s="35">
        <f t="shared" si="17"/>
        <v>7.9848000000000002E-2</v>
      </c>
      <c r="AR7" s="35">
        <f t="shared" ref="AR7:AR40" si="22">AQ7/D7</f>
        <v>7.3372164345556337E-2</v>
      </c>
      <c r="AS7" s="35">
        <v>6.3899999999999998E-2</v>
      </c>
      <c r="AT7" s="35">
        <v>9.7000000000000003E-2</v>
      </c>
      <c r="BB7" s="3">
        <f t="shared" si="18"/>
        <v>1971</v>
      </c>
      <c r="BC7" s="2">
        <f t="shared" si="5"/>
        <v>120.75901</v>
      </c>
      <c r="BL7" s="35">
        <v>0.20549999999999999</v>
      </c>
      <c r="BM7" s="35">
        <v>9.6500000000000002E-2</v>
      </c>
      <c r="BN7" s="35">
        <v>0.109</v>
      </c>
      <c r="BO7" s="35">
        <v>1.109</v>
      </c>
      <c r="BP7" s="35">
        <v>1.2055</v>
      </c>
      <c r="BQ7" s="35">
        <v>9.6500000000000002E-2</v>
      </c>
    </row>
    <row r="8" spans="1:69">
      <c r="A8" s="1">
        <v>1972</v>
      </c>
      <c r="B8" s="9">
        <f t="shared" si="19"/>
        <v>9.0230429714200006E-2</v>
      </c>
      <c r="C8" s="9">
        <v>3.44677137871E-2</v>
      </c>
      <c r="D8" s="34">
        <f t="shared" si="6"/>
        <v>1.1257699530499796</v>
      </c>
      <c r="E8" s="9">
        <v>3.8152610441800003E-2</v>
      </c>
      <c r="F8" s="34">
        <f t="shared" si="7"/>
        <v>1.1544949213496962</v>
      </c>
      <c r="G8" s="35">
        <v>1</v>
      </c>
      <c r="H8" s="3">
        <f t="shared" si="0"/>
        <v>1972</v>
      </c>
      <c r="I8" s="9">
        <v>0.18975996414900001</v>
      </c>
      <c r="J8" s="34">
        <f t="shared" si="8"/>
        <v>1.4145511940016868</v>
      </c>
      <c r="K8" s="35">
        <f t="shared" si="3"/>
        <v>3.3404508149000006E-2</v>
      </c>
      <c r="L8" s="9">
        <v>0.156355456</v>
      </c>
      <c r="M8" s="35">
        <f t="shared" si="9"/>
        <v>1.283176012860705</v>
      </c>
      <c r="N8" s="35">
        <f t="shared" si="10"/>
        <v>3.706806878092575E-2</v>
      </c>
      <c r="O8" s="3">
        <f t="shared" si="1"/>
        <v>1972</v>
      </c>
      <c r="P8" s="9">
        <v>5.6931324993599999E-2</v>
      </c>
      <c r="Q8" s="9">
        <f t="shared" si="11"/>
        <v>0.12334564457130001</v>
      </c>
      <c r="R8" s="34">
        <f t="shared" si="12"/>
        <v>1.3416913859702471</v>
      </c>
      <c r="S8" s="35">
        <f t="shared" si="4"/>
        <v>6.04313251016E-2</v>
      </c>
      <c r="T8" s="35">
        <v>-3.5000001080000001E-3</v>
      </c>
      <c r="U8" s="35">
        <f t="shared" si="13"/>
        <v>1.1137872936630115</v>
      </c>
      <c r="V8" s="35">
        <f t="shared" si="14"/>
        <v>6.7544046206397826E-2</v>
      </c>
      <c r="W8" s="3">
        <f t="shared" si="2"/>
        <v>1972</v>
      </c>
      <c r="X8" s="9">
        <v>2.4E-2</v>
      </c>
      <c r="Y8" s="9">
        <f t="shared" si="20"/>
        <v>4.0465662496800003E-2</v>
      </c>
      <c r="AF8" s="9"/>
      <c r="AK8" s="9"/>
      <c r="AM8" s="34">
        <f t="shared" si="15"/>
        <v>1.4330521088000001</v>
      </c>
      <c r="AN8" s="35">
        <f t="shared" si="16"/>
        <v>5.8799999999999998E-2</v>
      </c>
      <c r="AO8" s="9">
        <v>-3.4799999999999998E-2</v>
      </c>
      <c r="AP8" s="35">
        <f t="shared" si="21"/>
        <v>1.1655659645200001</v>
      </c>
      <c r="AQ8" s="35">
        <f t="shared" si="17"/>
        <v>7.1006297879999999E-2</v>
      </c>
      <c r="AR8" s="35">
        <f t="shared" si="22"/>
        <v>6.3073541523849502E-2</v>
      </c>
      <c r="AS8" s="35">
        <v>-5.9799999999999999E-2</v>
      </c>
      <c r="AT8" s="35">
        <v>8.3799999999999999E-2</v>
      </c>
      <c r="BB8" s="3">
        <f t="shared" si="18"/>
        <v>1972</v>
      </c>
      <c r="BC8" s="2">
        <f t="shared" si="5"/>
        <v>116.55659645200001</v>
      </c>
      <c r="BL8" s="35">
        <v>0.16089999999999999</v>
      </c>
      <c r="BM8" s="35">
        <v>7.1999999999999995E-2</v>
      </c>
      <c r="BN8" s="35">
        <v>8.8900000000000007E-2</v>
      </c>
      <c r="BO8" s="35">
        <v>1.2075901</v>
      </c>
      <c r="BP8" s="35">
        <v>1.39946495</v>
      </c>
      <c r="BQ8" s="35">
        <v>7.9848000000000002E-2</v>
      </c>
    </row>
    <row r="9" spans="1:69">
      <c r="A9" s="1">
        <v>1973</v>
      </c>
      <c r="B9" s="9">
        <f t="shared" si="19"/>
        <v>-3.1976061159366666E-2</v>
      </c>
      <c r="C9" s="9">
        <v>8.7726697596000006E-2</v>
      </c>
      <c r="D9" s="34">
        <f t="shared" si="6"/>
        <v>1.2245300332838585</v>
      </c>
      <c r="E9" s="9">
        <v>6.9245647969100002E-2</v>
      </c>
      <c r="F9" s="34">
        <f t="shared" si="7"/>
        <v>1.234438670255591</v>
      </c>
      <c r="G9" s="35">
        <v>1</v>
      </c>
      <c r="H9" s="3">
        <f t="shared" si="0"/>
        <v>1973</v>
      </c>
      <c r="I9" s="9">
        <v>-0.146617072367</v>
      </c>
      <c r="J9" s="34">
        <f t="shared" si="8"/>
        <v>1.2071538392239154</v>
      </c>
      <c r="K9" s="35">
        <f t="shared" si="3"/>
        <v>2.7075102633000003E-2</v>
      </c>
      <c r="L9" s="9">
        <v>-0.173692175</v>
      </c>
      <c r="M9" s="35">
        <f t="shared" si="9"/>
        <v>1.0602983802791013</v>
      </c>
      <c r="N9" s="35">
        <f t="shared" si="10"/>
        <v>3.4742122244407321E-2</v>
      </c>
      <c r="O9" s="3">
        <f t="shared" si="1"/>
        <v>1973</v>
      </c>
      <c r="P9" s="9">
        <v>-1.1111111111100001E-2</v>
      </c>
      <c r="Q9" s="9">
        <f t="shared" si="11"/>
        <v>-7.8864091739049999E-2</v>
      </c>
      <c r="R9" s="34">
        <f t="shared" si="12"/>
        <v>1.3267837039039259</v>
      </c>
      <c r="S9" s="35">
        <f t="shared" si="4"/>
        <v>6.5888888888900002E-2</v>
      </c>
      <c r="T9" s="35">
        <v>-7.6999999999999999E-2</v>
      </c>
      <c r="U9" s="35">
        <f t="shared" si="13"/>
        <v>1.0280256720509597</v>
      </c>
      <c r="V9" s="35">
        <f t="shared" si="14"/>
        <v>7.3386207238030798E-2</v>
      </c>
      <c r="W9" s="3">
        <f t="shared" si="2"/>
        <v>1973</v>
      </c>
      <c r="X9" s="9">
        <v>6.1800000000000001E-2</v>
      </c>
      <c r="Y9" s="9">
        <f t="shared" si="20"/>
        <v>2.5344444444449998E-2</v>
      </c>
      <c r="AF9" s="35"/>
      <c r="AK9" s="9"/>
      <c r="AM9" s="34">
        <f t="shared" si="15"/>
        <v>1.5216147291238402</v>
      </c>
      <c r="AN9" s="35">
        <f t="shared" si="16"/>
        <v>6.3099999999999989E-2</v>
      </c>
      <c r="AO9" s="9">
        <v>-1.2999999999999999E-3</v>
      </c>
      <c r="AP9" s="35">
        <f t="shared" si="21"/>
        <v>1.1640507287661241</v>
      </c>
      <c r="AQ9" s="35">
        <f t="shared" si="17"/>
        <v>7.3547212361211992E-2</v>
      </c>
      <c r="AR9" s="35">
        <f t="shared" si="22"/>
        <v>6.0061583107094772E-2</v>
      </c>
      <c r="AS9" s="35">
        <v>-2.63E-2</v>
      </c>
      <c r="AT9" s="35">
        <v>8.8099999999999998E-2</v>
      </c>
      <c r="AW9" s="3" t="s">
        <v>88</v>
      </c>
      <c r="AX9" s="3" t="s">
        <v>89</v>
      </c>
      <c r="AY9" s="3" t="s">
        <v>88</v>
      </c>
      <c r="AZ9" s="3" t="s">
        <v>89</v>
      </c>
      <c r="BA9" s="3" t="s">
        <v>90</v>
      </c>
      <c r="BB9" s="3">
        <f t="shared" si="18"/>
        <v>1973</v>
      </c>
      <c r="BC9" s="2">
        <f t="shared" si="5"/>
        <v>116.40507287661241</v>
      </c>
      <c r="BL9" s="35">
        <v>2.4E-2</v>
      </c>
      <c r="BM9" s="35">
        <v>5.8799999999999998E-2</v>
      </c>
      <c r="BN9" s="35">
        <v>-3.4799999999999998E-2</v>
      </c>
      <c r="BO9" s="35">
        <v>1.1655659645200001</v>
      </c>
      <c r="BP9" s="35">
        <v>1.4330521087999999</v>
      </c>
      <c r="BQ9" s="35">
        <v>7.1006297879999999E-2</v>
      </c>
    </row>
    <row r="10" spans="1:69">
      <c r="A10" s="1">
        <v>1974</v>
      </c>
      <c r="B10" s="9">
        <f t="shared" si="19"/>
        <v>-8.8565867066466672E-2</v>
      </c>
      <c r="C10" s="9">
        <v>0.122140364482</v>
      </c>
      <c r="D10" s="34">
        <f t="shared" si="6"/>
        <v>1.3740945778683047</v>
      </c>
      <c r="E10" s="9">
        <v>8.0318379160600001E-2</v>
      </c>
      <c r="F10" s="34">
        <f t="shared" si="7"/>
        <v>1.3335867834236863</v>
      </c>
      <c r="G10" s="35">
        <v>1</v>
      </c>
      <c r="H10" s="3">
        <f t="shared" si="0"/>
        <v>1974</v>
      </c>
      <c r="I10" s="9">
        <v>-0.26467586206900001</v>
      </c>
      <c r="J10" s="34">
        <f t="shared" si="8"/>
        <v>0.88764935617742258</v>
      </c>
      <c r="K10" s="35">
        <f t="shared" si="3"/>
        <v>3.2511841930999985E-2</v>
      </c>
      <c r="L10" s="9">
        <v>-0.297187704</v>
      </c>
      <c r="M10" s="35">
        <f t="shared" si="9"/>
        <v>0.74519073908903632</v>
      </c>
      <c r="N10" s="35">
        <f t="shared" si="10"/>
        <v>3.4472253339329455E-2</v>
      </c>
      <c r="O10" s="3">
        <f t="shared" si="1"/>
        <v>1974</v>
      </c>
      <c r="P10" s="9">
        <v>4.3478260869600001E-2</v>
      </c>
      <c r="Q10" s="9">
        <f t="shared" si="11"/>
        <v>-0.11059880059970001</v>
      </c>
      <c r="R10" s="34">
        <f t="shared" si="12"/>
        <v>1.3844699518997949</v>
      </c>
      <c r="S10" s="35">
        <f t="shared" si="4"/>
        <v>7.7978260009600009E-2</v>
      </c>
      <c r="T10" s="35">
        <v>-3.4499999140000001E-2</v>
      </c>
      <c r="U10" s="35">
        <f t="shared" si="13"/>
        <v>0.99255878724930369</v>
      </c>
      <c r="V10" s="35">
        <f t="shared" si="14"/>
        <v>8.016365315173353E-2</v>
      </c>
      <c r="W10" s="3">
        <f t="shared" si="2"/>
        <v>1974</v>
      </c>
      <c r="X10" s="9">
        <v>-4.4499999999999998E-2</v>
      </c>
      <c r="Y10" s="9">
        <f t="shared" si="20"/>
        <v>-5.1086956519999852E-4</v>
      </c>
      <c r="AF10" s="35"/>
      <c r="AK10" s="9"/>
      <c r="AM10" s="34">
        <f t="shared" si="15"/>
        <v>1.4539028736778294</v>
      </c>
      <c r="AN10" s="35">
        <f t="shared" si="16"/>
        <v>7.1899999999999992E-2</v>
      </c>
      <c r="AO10" s="9">
        <v>-0.1164</v>
      </c>
      <c r="AP10" s="35">
        <f t="shared" si="21"/>
        <v>1.0285552239377471</v>
      </c>
      <c r="AQ10" s="35">
        <f t="shared" si="17"/>
        <v>8.3695247398284323E-2</v>
      </c>
      <c r="AR10" s="35">
        <f t="shared" si="22"/>
        <v>6.0909378980393447E-2</v>
      </c>
      <c r="AS10" s="35">
        <v>-0.1414</v>
      </c>
      <c r="AT10" s="35">
        <v>9.69E-2</v>
      </c>
      <c r="AW10" s="3">
        <v>0.76392148048099995</v>
      </c>
      <c r="AX10" s="3">
        <f t="shared" ref="AX10:AX30" si="23">AP10</f>
        <v>1.0285552239377471</v>
      </c>
      <c r="AY10" s="2">
        <f t="shared" ref="AY10:AY30" si="24">100*AW10</f>
        <v>76.392148048099997</v>
      </c>
      <c r="AZ10" s="2">
        <f t="shared" ref="AZ10:AZ30" si="25">100*AX10/AX$14</f>
        <v>75.590682595407856</v>
      </c>
      <c r="BB10" s="3">
        <f t="shared" si="18"/>
        <v>1974</v>
      </c>
      <c r="BC10" s="2">
        <f t="shared" si="5"/>
        <v>102.85552239377471</v>
      </c>
      <c r="BL10" s="35">
        <v>6.1800000000000001E-2</v>
      </c>
      <c r="BM10" s="35">
        <v>6.3100000000000003E-2</v>
      </c>
      <c r="BN10" s="35">
        <v>-1.2999999999999999E-3</v>
      </c>
      <c r="BO10" s="35">
        <v>1.1640507287661239</v>
      </c>
      <c r="BP10" s="35">
        <v>1.52161472912384</v>
      </c>
      <c r="BQ10" s="35">
        <v>7.3547212361212005E-2</v>
      </c>
    </row>
    <row r="11" spans="1:69">
      <c r="A11" s="1">
        <v>1975</v>
      </c>
      <c r="B11" s="9">
        <f t="shared" si="19"/>
        <v>0.17277297243216666</v>
      </c>
      <c r="C11" s="9">
        <v>7.0145127850699998E-2</v>
      </c>
      <c r="D11" s="34">
        <f t="shared" si="6"/>
        <v>1.4704806177118304</v>
      </c>
      <c r="E11" s="9">
        <v>5.7937039517699997E-2</v>
      </c>
      <c r="F11" s="34">
        <f t="shared" si="7"/>
        <v>1.4108508535951867</v>
      </c>
      <c r="G11" s="35">
        <v>1</v>
      </c>
      <c r="H11" s="3">
        <f t="shared" si="0"/>
        <v>1975</v>
      </c>
      <c r="I11" s="9">
        <v>0.37202453527399998</v>
      </c>
      <c r="J11" s="34">
        <f t="shared" si="8"/>
        <v>1.2178766953955935</v>
      </c>
      <c r="K11" s="35">
        <f t="shared" si="3"/>
        <v>5.655831527399996E-2</v>
      </c>
      <c r="L11" s="9">
        <v>0.31546622000000002</v>
      </c>
      <c r="M11" s="35">
        <f t="shared" si="9"/>
        <v>0.98027324472846089</v>
      </c>
      <c r="N11" s="35">
        <f t="shared" si="10"/>
        <v>4.2146732760662761E-2</v>
      </c>
      <c r="O11" s="3">
        <f t="shared" si="1"/>
        <v>1975</v>
      </c>
      <c r="P11" s="9">
        <v>9.1994382022500001E-2</v>
      </c>
      <c r="Q11" s="9">
        <f t="shared" si="11"/>
        <v>0.23200945864824998</v>
      </c>
      <c r="R11" s="34">
        <f t="shared" si="12"/>
        <v>1.5118334095535368</v>
      </c>
      <c r="S11" s="35">
        <f t="shared" si="4"/>
        <v>8.4694381850500003E-2</v>
      </c>
      <c r="T11" s="35">
        <v>7.3000001720000002E-3</v>
      </c>
      <c r="U11" s="35">
        <f t="shared" si="13"/>
        <v>0.99980446656694377</v>
      </c>
      <c r="V11" s="35">
        <f t="shared" si="14"/>
        <v>8.4064152936361713E-2</v>
      </c>
      <c r="W11" s="3">
        <f t="shared" si="2"/>
        <v>1975</v>
      </c>
      <c r="X11" s="9">
        <v>5.4300000000000001E-2</v>
      </c>
      <c r="Y11" s="9">
        <f t="shared" si="20"/>
        <v>7.3147191011250001E-2</v>
      </c>
      <c r="AF11" s="35"/>
      <c r="AK11" s="9"/>
      <c r="AM11" s="34">
        <f t="shared" si="15"/>
        <v>1.5328497997185355</v>
      </c>
      <c r="AN11" s="35">
        <f t="shared" si="16"/>
        <v>9.1700000000000004E-2</v>
      </c>
      <c r="AO11" s="9">
        <v>-3.7400000000000003E-2</v>
      </c>
      <c r="AP11" s="35">
        <f t="shared" si="21"/>
        <v>0.99008725856247537</v>
      </c>
      <c r="AQ11" s="35">
        <f t="shared" si="17"/>
        <v>9.4318514035091408E-2</v>
      </c>
      <c r="AR11" s="35">
        <f t="shared" si="22"/>
        <v>6.4141283400156304E-2</v>
      </c>
      <c r="AS11" s="35">
        <v>-6.2399999999999997E-2</v>
      </c>
      <c r="AT11" s="35">
        <v>0.1167</v>
      </c>
      <c r="AW11" s="3">
        <v>0.87523104898500004</v>
      </c>
      <c r="AX11" s="3">
        <f t="shared" si="23"/>
        <v>0.99008725856247537</v>
      </c>
      <c r="AY11" s="2">
        <f t="shared" si="24"/>
        <v>87.523104898500009</v>
      </c>
      <c r="AZ11" s="2">
        <f t="shared" si="25"/>
        <v>72.7635910663396</v>
      </c>
      <c r="BA11" s="35">
        <f t="shared" ref="BA11:BA30" si="26">LN(AY11)-LN(AY10)</f>
        <v>0.13602289783846899</v>
      </c>
      <c r="BB11" s="3">
        <f t="shared" si="18"/>
        <v>1975</v>
      </c>
      <c r="BC11" s="2">
        <f t="shared" si="5"/>
        <v>99.008725856247537</v>
      </c>
      <c r="BL11" s="35">
        <v>-4.4499999999999998E-2</v>
      </c>
      <c r="BM11" s="35">
        <v>7.1900000000000006E-2</v>
      </c>
      <c r="BN11" s="35">
        <v>-0.1164</v>
      </c>
      <c r="BO11" s="35">
        <v>1.0285552239377471</v>
      </c>
      <c r="BP11" s="35">
        <v>1.4539028736778292</v>
      </c>
      <c r="BQ11" s="35">
        <v>8.3695247398284309E-2</v>
      </c>
    </row>
    <row r="12" spans="1:69">
      <c r="A12" s="1">
        <v>1976</v>
      </c>
      <c r="B12" s="9">
        <f t="shared" si="19"/>
        <v>0.21888835712133331</v>
      </c>
      <c r="C12" s="9">
        <v>4.8111075234099999E-2</v>
      </c>
      <c r="D12" s="34">
        <f t="shared" si="6"/>
        <v>1.5412270213408501</v>
      </c>
      <c r="E12" s="9">
        <v>5.0648939537800003E-2</v>
      </c>
      <c r="F12" s="34">
        <f t="shared" si="7"/>
        <v>1.4823089531757829</v>
      </c>
      <c r="G12" s="35">
        <v>1</v>
      </c>
      <c r="H12" s="3">
        <f t="shared" si="0"/>
        <v>1976</v>
      </c>
      <c r="I12" s="9">
        <v>0.23843377447200001</v>
      </c>
      <c r="J12" s="34">
        <f t="shared" si="8"/>
        <v>1.5082596327202511</v>
      </c>
      <c r="K12" s="35">
        <f t="shared" si="3"/>
        <v>4.686614547200002E-2</v>
      </c>
      <c r="L12" s="9">
        <v>0.19156762899999999</v>
      </c>
      <c r="M12" s="35">
        <f t="shared" si="9"/>
        <v>1.1680618659932287</v>
      </c>
      <c r="N12" s="35">
        <f t="shared" si="10"/>
        <v>4.5941628489753528E-2</v>
      </c>
      <c r="O12" s="3">
        <f t="shared" si="1"/>
        <v>1976</v>
      </c>
      <c r="P12" s="9">
        <v>0.16763129689199999</v>
      </c>
      <c r="Q12" s="9">
        <f t="shared" si="11"/>
        <v>0.203032535682</v>
      </c>
      <c r="R12" s="34">
        <f t="shared" si="12"/>
        <v>1.7652640046816503</v>
      </c>
      <c r="S12" s="35">
        <f t="shared" si="4"/>
        <v>8.6931294281999985E-2</v>
      </c>
      <c r="T12" s="35">
        <v>8.0700002610000002E-2</v>
      </c>
      <c r="U12" s="35">
        <f t="shared" si="13"/>
        <v>1.0804886896283858</v>
      </c>
      <c r="V12" s="35">
        <f t="shared" si="14"/>
        <v>8.6914296307588998E-2</v>
      </c>
      <c r="W12" s="3">
        <f t="shared" si="2"/>
        <v>1976</v>
      </c>
      <c r="X12" s="9">
        <v>0.25059999999999999</v>
      </c>
      <c r="Y12" s="9">
        <f t="shared" si="20"/>
        <v>0.209115648446</v>
      </c>
      <c r="AF12" s="35"/>
      <c r="AK12" s="9"/>
      <c r="AM12" s="34">
        <f t="shared" si="15"/>
        <v>1.9169819595280004</v>
      </c>
      <c r="AN12" s="35">
        <f t="shared" si="16"/>
        <v>8.6900000000000005E-2</v>
      </c>
      <c r="AO12" s="9">
        <v>0.16370000000000001</v>
      </c>
      <c r="AP12" s="35">
        <f t="shared" si="21"/>
        <v>1.1521645427891525</v>
      </c>
      <c r="AQ12" s="35">
        <f t="shared" si="17"/>
        <v>8.6038582769079108E-2</v>
      </c>
      <c r="AR12" s="35">
        <f t="shared" si="22"/>
        <v>5.5824730281608038E-2</v>
      </c>
      <c r="AS12" s="35">
        <v>0.13869999999999999</v>
      </c>
      <c r="AT12" s="35">
        <v>0.1119</v>
      </c>
      <c r="AW12" s="3">
        <v>1.0694272412100001</v>
      </c>
      <c r="AX12" s="3">
        <f t="shared" si="23"/>
        <v>1.1521645427891525</v>
      </c>
      <c r="AY12" s="2">
        <f t="shared" si="24"/>
        <v>106.94272412100001</v>
      </c>
      <c r="AZ12" s="2">
        <f t="shared" si="25"/>
        <v>84.674990923899387</v>
      </c>
      <c r="BA12" s="35">
        <f t="shared" si="26"/>
        <v>0.20039058806525745</v>
      </c>
      <c r="BB12" s="3">
        <f t="shared" si="18"/>
        <v>1976</v>
      </c>
      <c r="BC12" s="2">
        <f t="shared" si="5"/>
        <v>115.21645427891525</v>
      </c>
      <c r="BL12" s="35">
        <v>5.4300000000000001E-2</v>
      </c>
      <c r="BM12" s="35">
        <v>9.1700000000000004E-2</v>
      </c>
      <c r="BN12" s="35">
        <v>-3.7400000000000003E-2</v>
      </c>
      <c r="BO12" s="35">
        <v>0.99008725856247537</v>
      </c>
      <c r="BP12" s="35">
        <v>1.5328497997185353</v>
      </c>
      <c r="BQ12" s="35">
        <v>9.4318514035091422E-2</v>
      </c>
    </row>
    <row r="13" spans="1:69">
      <c r="A13" s="1">
        <v>1977</v>
      </c>
      <c r="B13" s="9">
        <f t="shared" si="19"/>
        <v>7.9911307031366625E-3</v>
      </c>
      <c r="C13" s="9">
        <v>6.7775723967999996E-2</v>
      </c>
      <c r="D13" s="34">
        <f t="shared" si="6"/>
        <v>1.6456847985112704</v>
      </c>
      <c r="E13" s="9">
        <v>5.1220247062399998E-2</v>
      </c>
      <c r="F13" s="34">
        <f t="shared" si="7"/>
        <v>1.5582331839802539</v>
      </c>
      <c r="G13" s="35">
        <v>1</v>
      </c>
      <c r="H13" s="3">
        <f t="shared" si="0"/>
        <v>1977</v>
      </c>
      <c r="I13" s="9">
        <v>-7.1833877947499999E-2</v>
      </c>
      <c r="J13" s="34">
        <f t="shared" si="8"/>
        <v>1.3999154943502834</v>
      </c>
      <c r="K13" s="35">
        <f t="shared" si="3"/>
        <v>4.3221928052499997E-2</v>
      </c>
      <c r="L13" s="9">
        <v>-0.115055806</v>
      </c>
      <c r="M13" s="35">
        <f t="shared" si="9"/>
        <v>1.0336695665435138</v>
      </c>
      <c r="N13" s="35">
        <f t="shared" si="10"/>
        <v>5.0485885932828226E-2</v>
      </c>
      <c r="O13" s="3">
        <f t="shared" si="1"/>
        <v>1977</v>
      </c>
      <c r="P13" s="9">
        <v>-6.7927299430900001E-3</v>
      </c>
      <c r="Q13" s="9">
        <f t="shared" si="11"/>
        <v>-3.9313303945295003E-2</v>
      </c>
      <c r="R13" s="34">
        <f t="shared" si="12"/>
        <v>1.7532730430195904</v>
      </c>
      <c r="S13" s="35">
        <f t="shared" si="4"/>
        <v>7.1807266916909987E-2</v>
      </c>
      <c r="T13" s="35">
        <v>-7.8599996859999993E-2</v>
      </c>
      <c r="U13" s="35">
        <f t="shared" si="13"/>
        <v>0.99556228201632924</v>
      </c>
      <c r="V13" s="35">
        <f t="shared" si="14"/>
        <v>7.7586939736847813E-2</v>
      </c>
      <c r="W13" s="3">
        <f t="shared" si="2"/>
        <v>1977</v>
      </c>
      <c r="X13" s="9">
        <v>0.1026</v>
      </c>
      <c r="Y13" s="9">
        <f t="shared" si="20"/>
        <v>4.7903635028454995E-2</v>
      </c>
      <c r="AF13" s="35"/>
      <c r="AK13" s="9"/>
      <c r="AM13" s="34">
        <f t="shared" si="15"/>
        <v>2.1136643085755735</v>
      </c>
      <c r="AN13" s="35">
        <f t="shared" si="16"/>
        <v>6.5099999999999991E-2</v>
      </c>
      <c r="AO13" s="9">
        <v>3.7499999999999999E-2</v>
      </c>
      <c r="AP13" s="35">
        <f t="shared" si="21"/>
        <v>1.1953707131437459</v>
      </c>
      <c r="AQ13" s="35">
        <f t="shared" si="17"/>
        <v>7.5005911735573819E-2</v>
      </c>
      <c r="AR13" s="35">
        <f t="shared" si="22"/>
        <v>4.5577325502080428E-2</v>
      </c>
      <c r="AS13" s="35">
        <v>1.2500000000000001E-2</v>
      </c>
      <c r="AT13" s="35">
        <v>9.01E-2</v>
      </c>
      <c r="AW13" s="3">
        <v>1.10097985727</v>
      </c>
      <c r="AX13" s="3">
        <f t="shared" si="23"/>
        <v>1.1953707131437459</v>
      </c>
      <c r="AY13" s="2">
        <f t="shared" si="24"/>
        <v>110.09798572700001</v>
      </c>
      <c r="AZ13" s="2">
        <f t="shared" si="25"/>
        <v>87.850303083545626</v>
      </c>
      <c r="BA13" s="35">
        <f t="shared" si="26"/>
        <v>2.9077346065278675E-2</v>
      </c>
      <c r="BB13" s="3">
        <f t="shared" si="18"/>
        <v>1977</v>
      </c>
      <c r="BC13" s="2">
        <f t="shared" si="5"/>
        <v>119.53707131437459</v>
      </c>
      <c r="BL13" s="35">
        <v>0.25059999999999999</v>
      </c>
      <c r="BM13" s="35">
        <v>8.6900000000000005E-2</v>
      </c>
      <c r="BN13" s="35">
        <v>0.16370000000000001</v>
      </c>
      <c r="BO13" s="35">
        <v>1.1521645427891527</v>
      </c>
      <c r="BP13" s="35">
        <v>1.9169819595280002</v>
      </c>
      <c r="BQ13" s="35">
        <v>8.6038582769079108E-2</v>
      </c>
    </row>
    <row r="14" spans="1:69">
      <c r="A14" s="1">
        <v>1978</v>
      </c>
      <c r="B14" s="9">
        <f t="shared" si="19"/>
        <v>8.7975852598963067E-2</v>
      </c>
      <c r="C14" s="9">
        <v>9.0273492663218699E-2</v>
      </c>
      <c r="D14" s="34">
        <f t="shared" si="6"/>
        <v>1.7942465130956482</v>
      </c>
      <c r="E14" s="9">
        <v>7.1808232687199602E-2</v>
      </c>
      <c r="F14" s="34">
        <f t="shared" si="7"/>
        <v>1.6701271550364238</v>
      </c>
      <c r="G14" s="35">
        <v>1</v>
      </c>
      <c r="H14" s="3">
        <f t="shared" si="0"/>
        <v>1978</v>
      </c>
      <c r="I14" s="9">
        <v>6.5601846024429408E-2</v>
      </c>
      <c r="J14" s="34">
        <f t="shared" si="8"/>
        <v>1.4917525350578638</v>
      </c>
      <c r="K14" s="35">
        <f t="shared" si="3"/>
        <v>5.4981170521399607E-2</v>
      </c>
      <c r="L14" s="9">
        <v>1.06206755030298E-2</v>
      </c>
      <c r="M14" s="35">
        <f t="shared" si="9"/>
        <v>1.04464783558713</v>
      </c>
      <c r="N14" s="35">
        <f t="shared" si="10"/>
        <v>5.6832362700910154E-2</v>
      </c>
      <c r="O14" s="3">
        <f t="shared" si="1"/>
        <v>1978</v>
      </c>
      <c r="P14" s="9">
        <v>-1.1774288227540199E-2</v>
      </c>
      <c r="Q14" s="9">
        <f t="shared" si="11"/>
        <v>2.6913778898444603E-2</v>
      </c>
      <c r="R14" s="34">
        <f t="shared" si="12"/>
        <v>1.7326295008695012</v>
      </c>
      <c r="S14" s="35">
        <f t="shared" si="4"/>
        <v>7.8706341305111296E-2</v>
      </c>
      <c r="T14" s="35">
        <v>-9.0480629532651499E-2</v>
      </c>
      <c r="U14" s="35">
        <f t="shared" si="13"/>
        <v>0.90548318000052863</v>
      </c>
      <c r="V14" s="35">
        <f t="shared" si="14"/>
        <v>7.8357064758872677E-2</v>
      </c>
      <c r="W14" s="3">
        <f t="shared" si="2"/>
        <v>1978</v>
      </c>
      <c r="X14" s="9">
        <v>0.21010000000000001</v>
      </c>
      <c r="Y14" s="9">
        <f t="shared" si="20"/>
        <v>9.9162855886229903E-2</v>
      </c>
      <c r="AF14" s="35">
        <v>1</v>
      </c>
      <c r="AH14" s="37">
        <v>1</v>
      </c>
      <c r="AI14" s="38">
        <v>1978</v>
      </c>
      <c r="AJ14" s="39">
        <v>7.51E-2</v>
      </c>
      <c r="AK14" s="39">
        <v>6.7699999999999996E-2</v>
      </c>
      <c r="AL14" s="39">
        <v>0.14660000000000001</v>
      </c>
      <c r="AM14" s="34">
        <f t="shared" si="15"/>
        <v>2.5577451798073012</v>
      </c>
      <c r="AN14" s="35">
        <f t="shared" si="16"/>
        <v>7.1800000000000003E-2</v>
      </c>
      <c r="AO14" s="9">
        <v>0.13830000000000001</v>
      </c>
      <c r="AP14" s="35">
        <f t="shared" si="21"/>
        <v>1.360690482771526</v>
      </c>
      <c r="AQ14" s="35">
        <f t="shared" si="17"/>
        <v>8.5827617203720952E-2</v>
      </c>
      <c r="AR14" s="35">
        <f t="shared" si="22"/>
        <v>4.7834908178609699E-2</v>
      </c>
      <c r="AS14" s="35">
        <v>0.1133</v>
      </c>
      <c r="AT14" s="35">
        <v>9.6799999999999997E-2</v>
      </c>
      <c r="AW14" s="3">
        <v>1.0000008785700001</v>
      </c>
      <c r="AX14" s="3">
        <f t="shared" si="23"/>
        <v>1.360690482771526</v>
      </c>
      <c r="AY14" s="2">
        <f t="shared" si="24"/>
        <v>100.00008785700001</v>
      </c>
      <c r="AZ14" s="2">
        <f t="shared" si="25"/>
        <v>100</v>
      </c>
      <c r="BA14" s="35">
        <f t="shared" si="26"/>
        <v>-9.6199684062611368E-2</v>
      </c>
      <c r="BB14" s="3">
        <f t="shared" si="18"/>
        <v>1978</v>
      </c>
      <c r="BC14" s="2">
        <f t="shared" si="5"/>
        <v>136.0690482771526</v>
      </c>
      <c r="BL14" s="35">
        <v>0.1026</v>
      </c>
      <c r="BM14" s="35">
        <v>6.5100000000000005E-2</v>
      </c>
      <c r="BN14" s="35">
        <v>3.7499999999999999E-2</v>
      </c>
      <c r="BO14" s="35">
        <v>1.1953707131437459</v>
      </c>
      <c r="BP14" s="35">
        <v>2.1136643085755731</v>
      </c>
      <c r="BQ14" s="35">
        <v>7.5005911735573833E-2</v>
      </c>
    </row>
    <row r="15" spans="1:69">
      <c r="A15" s="1">
        <v>1979</v>
      </c>
      <c r="B15" s="9">
        <f t="shared" si="19"/>
        <v>0.14330121713488814</v>
      </c>
      <c r="C15" s="9">
        <v>0.13306950765102901</v>
      </c>
      <c r="D15" s="34">
        <f t="shared" si="6"/>
        <v>2.0330060131978618</v>
      </c>
      <c r="E15" s="9">
        <v>0.103762301079622</v>
      </c>
      <c r="F15" s="34">
        <f t="shared" si="7"/>
        <v>1.8434233917385658</v>
      </c>
      <c r="G15" s="35">
        <v>1</v>
      </c>
      <c r="H15" s="3">
        <f t="shared" si="0"/>
        <v>1979</v>
      </c>
      <c r="I15" s="9">
        <v>0.18439522193465901</v>
      </c>
      <c r="J15" s="34">
        <f t="shared" si="8"/>
        <v>1.7668245748314486</v>
      </c>
      <c r="K15" s="35">
        <f t="shared" si="3"/>
        <v>6.1307202437901012E-2</v>
      </c>
      <c r="L15" s="9">
        <v>0.123088019496758</v>
      </c>
      <c r="M15" s="35">
        <f t="shared" si="9"/>
        <v>1.1732314687411247</v>
      </c>
      <c r="N15" s="35">
        <f t="shared" si="10"/>
        <v>6.4044436332655316E-2</v>
      </c>
      <c r="O15" s="3">
        <f t="shared" si="1"/>
        <v>1979</v>
      </c>
      <c r="P15" s="9">
        <v>-1.2340199464331202E-2</v>
      </c>
      <c r="Q15" s="9">
        <f t="shared" si="11"/>
        <v>8.6027511235163903E-2</v>
      </c>
      <c r="R15" s="34">
        <f t="shared" si="12"/>
        <v>1.7112485072309869</v>
      </c>
      <c r="S15" s="35">
        <f t="shared" si="4"/>
        <v>8.6068683803562196E-2</v>
      </c>
      <c r="T15" s="35">
        <v>-9.8408883267893404E-2</v>
      </c>
      <c r="U15" s="35">
        <f t="shared" si="13"/>
        <v>0.81637559143881566</v>
      </c>
      <c r="V15" s="35">
        <f t="shared" si="14"/>
        <v>7.7933745508909497E-2</v>
      </c>
      <c r="W15" s="3">
        <f t="shared" si="2"/>
        <v>1979</v>
      </c>
      <c r="X15" s="9">
        <f t="shared" ref="X15:X20" si="27">AC15</f>
        <v>0.25784862893433669</v>
      </c>
      <c r="Y15" s="9">
        <f t="shared" si="20"/>
        <v>0.12275421473500274</v>
      </c>
      <c r="Z15" s="9">
        <f t="shared" ref="Z15:Z20" si="28">AC15</f>
        <v>0.25784862893433669</v>
      </c>
      <c r="AA15" s="9">
        <f t="shared" ref="AA15:AA20" si="29">AG15</f>
        <v>0.16870000000000002</v>
      </c>
      <c r="AB15" s="9">
        <f t="shared" ref="AB15:AB20" si="30">AD15</f>
        <v>8.9148628934336685E-2</v>
      </c>
      <c r="AC15" s="9">
        <f t="shared" ref="AC15:AC40" si="31">AD15+AG15</f>
        <v>0.25784862893433669</v>
      </c>
      <c r="AD15" s="9">
        <f t="shared" ref="AD15:AD43" si="32">AE15*((AL$50-AG$49)/AE$49)</f>
        <v>8.9148628934336685E-2</v>
      </c>
      <c r="AE15" s="9">
        <f>AH15/AF14</f>
        <v>1.0847604527296939</v>
      </c>
      <c r="AF15" s="35">
        <f>(1+AG15)*AF14</f>
        <v>1.1687000000000001</v>
      </c>
      <c r="AG15" s="9">
        <f>(AK15-0.6*AK14)/0.4</f>
        <v>0.16870000000000002</v>
      </c>
      <c r="AH15" s="37">
        <f>(1+AK14)*(AJ15/AJ14)*AH14</f>
        <v>1.0847604527296939</v>
      </c>
      <c r="AI15" s="38">
        <v>1979</v>
      </c>
      <c r="AJ15" s="39">
        <v>7.6300000000000007E-2</v>
      </c>
      <c r="AK15" s="39">
        <v>0.1081</v>
      </c>
      <c r="AL15" s="39">
        <v>0.1905</v>
      </c>
      <c r="AM15" s="34">
        <f t="shared" si="15"/>
        <v>3.2172562675840224</v>
      </c>
      <c r="AN15" s="35">
        <f t="shared" ref="AN15:AN40" si="33">X15-AO15</f>
        <v>8.9148628934336671E-2</v>
      </c>
      <c r="AO15" s="9">
        <f>AA15</f>
        <v>0.16870000000000002</v>
      </c>
      <c r="AP15" s="35">
        <f t="shared" si="21"/>
        <v>1.5902389672150825</v>
      </c>
      <c r="AQ15" s="35">
        <f t="shared" si="17"/>
        <v>0.1213036909430822</v>
      </c>
      <c r="AR15" s="35">
        <f t="shared" si="22"/>
        <v>5.9667157969825614E-2</v>
      </c>
      <c r="AS15" s="35">
        <v>0.11119999999999999</v>
      </c>
      <c r="AT15" s="35">
        <v>9.5399999999999999E-2</v>
      </c>
      <c r="AW15" s="3">
        <v>1.1046959629599999</v>
      </c>
      <c r="AX15" s="3">
        <f t="shared" si="23"/>
        <v>1.5902389672150825</v>
      </c>
      <c r="AY15" s="2">
        <f t="shared" si="24"/>
        <v>110.46959629599999</v>
      </c>
      <c r="AZ15" s="2">
        <f t="shared" si="25"/>
        <v>116.87000000000002</v>
      </c>
      <c r="BA15" s="35">
        <f t="shared" si="26"/>
        <v>9.956927189778586E-2</v>
      </c>
      <c r="BB15" s="3">
        <f t="shared" si="18"/>
        <v>1979</v>
      </c>
      <c r="BC15" s="2">
        <f t="shared" si="5"/>
        <v>159.02389672150827</v>
      </c>
      <c r="BL15" s="35">
        <v>0.21010000000000001</v>
      </c>
      <c r="BM15" s="35">
        <v>7.1800000000000003E-2</v>
      </c>
      <c r="BN15" s="35">
        <v>0.13830000000000001</v>
      </c>
      <c r="BO15" s="35">
        <v>1.3606904827715258</v>
      </c>
      <c r="BP15" s="35">
        <v>2.5577451798073008</v>
      </c>
      <c r="BQ15" s="35">
        <v>8.5827617203720952E-2</v>
      </c>
    </row>
    <row r="16" spans="1:69">
      <c r="A16" s="1">
        <v>1980</v>
      </c>
      <c r="B16" s="9">
        <f t="shared" si="19"/>
        <v>0.15136047381394108</v>
      </c>
      <c r="C16" s="9">
        <v>0.12396717972202399</v>
      </c>
      <c r="D16" s="34">
        <f t="shared" si="6"/>
        <v>2.2850320350119167</v>
      </c>
      <c r="E16" s="9">
        <v>0.112355116436244</v>
      </c>
      <c r="F16" s="34">
        <f t="shared" si="7"/>
        <v>2.0505414415586483</v>
      </c>
      <c r="G16" s="35">
        <v>1</v>
      </c>
      <c r="H16" s="3">
        <f t="shared" si="0"/>
        <v>1980</v>
      </c>
      <c r="I16" s="9">
        <v>0.32419417567116299</v>
      </c>
      <c r="J16" s="34">
        <f t="shared" si="8"/>
        <v>2.3396188114244834</v>
      </c>
      <c r="K16" s="35">
        <f t="shared" si="3"/>
        <v>6.6453777512473E-2</v>
      </c>
      <c r="L16" s="9">
        <v>0.25774039815868999</v>
      </c>
      <c r="M16" s="35">
        <f t="shared" si="9"/>
        <v>1.475620614626767</v>
      </c>
      <c r="N16" s="35">
        <f t="shared" si="10"/>
        <v>7.7965662994354618E-2</v>
      </c>
      <c r="O16" s="3">
        <f t="shared" si="1"/>
        <v>1980</v>
      </c>
      <c r="P16" s="9">
        <v>-3.9466306057476301E-2</v>
      </c>
      <c r="Q16" s="9">
        <f t="shared" si="11"/>
        <v>0.14236393480684334</v>
      </c>
      <c r="R16" s="34">
        <f t="shared" si="12"/>
        <v>1.6437118499042094</v>
      </c>
      <c r="S16" s="35">
        <f t="shared" si="4"/>
        <v>0.1005287232594147</v>
      </c>
      <c r="T16" s="35">
        <v>-0.13999502931689101</v>
      </c>
      <c r="U16" s="35">
        <f t="shared" si="13"/>
        <v>0.70208706658174447</v>
      </c>
      <c r="V16" s="35">
        <f t="shared" si="14"/>
        <v>8.2069195907493703E-2</v>
      </c>
      <c r="W16" s="3">
        <f t="shared" si="2"/>
        <v>1980</v>
      </c>
      <c r="X16" s="9">
        <f t="shared" si="27"/>
        <v>0.16935355182813655</v>
      </c>
      <c r="Y16" s="9">
        <f t="shared" si="20"/>
        <v>6.4943622885330121E-2</v>
      </c>
      <c r="Z16" s="9">
        <f t="shared" si="28"/>
        <v>0.16935355182813655</v>
      </c>
      <c r="AA16" s="9">
        <f t="shared" si="29"/>
        <v>8.660000000000001E-2</v>
      </c>
      <c r="AB16" s="9">
        <f t="shared" si="30"/>
        <v>8.275355182813654E-2</v>
      </c>
      <c r="AC16" s="9">
        <f t="shared" si="31"/>
        <v>0.16935355182813655</v>
      </c>
      <c r="AD16" s="9">
        <f t="shared" si="32"/>
        <v>8.275355182813654E-2</v>
      </c>
      <c r="AE16" s="9">
        <f t="shared" ref="AE16:AE40" si="34">AH16/AF15</f>
        <v>1.0069451591027714</v>
      </c>
      <c r="AF16" s="35">
        <f t="shared" ref="AF16:AF46" si="35">(1+AG16)*AF15</f>
        <v>1.2699094200000001</v>
      </c>
      <c r="AG16" s="9">
        <f t="shared" ref="AG16:AG46" si="36">(AK16-0.6*AK15)/0.4</f>
        <v>8.660000000000001E-2</v>
      </c>
      <c r="AH16" s="37">
        <f t="shared" ref="AH16:AH45" si="37">(1+AK15)*(AJ16/AJ15)*AH15</f>
        <v>1.1768168074434089</v>
      </c>
      <c r="AI16" s="38">
        <v>1980</v>
      </c>
      <c r="AJ16" s="39">
        <v>7.4700000000000003E-2</v>
      </c>
      <c r="AK16" s="39">
        <v>9.9500000000000005E-2</v>
      </c>
      <c r="AL16" s="39">
        <v>0.1797</v>
      </c>
      <c r="AM16" s="34">
        <f t="shared" si="15"/>
        <v>3.7621100436407104</v>
      </c>
      <c r="AN16" s="35">
        <f t="shared" si="33"/>
        <v>8.275355182813654E-2</v>
      </c>
      <c r="AO16" s="9">
        <f t="shared" ref="AO16:AO46" si="38">AA16</f>
        <v>8.660000000000001E-2</v>
      </c>
      <c r="AP16" s="35">
        <f t="shared" si="21"/>
        <v>1.7279536617759086</v>
      </c>
      <c r="AQ16" s="35">
        <f t="shared" si="17"/>
        <v>0.13159792279255567</v>
      </c>
      <c r="AR16" s="35">
        <f t="shared" si="22"/>
        <v>5.7591281337055468E-2</v>
      </c>
      <c r="AS16" s="35">
        <v>7.3700000000000002E-2</v>
      </c>
      <c r="AT16" s="35">
        <v>8.9800000000000005E-2</v>
      </c>
      <c r="AU16" s="3" t="s">
        <v>91</v>
      </c>
      <c r="AW16" s="3">
        <v>1.16100557057</v>
      </c>
      <c r="AX16" s="3">
        <f t="shared" si="23"/>
        <v>1.7279536617759086</v>
      </c>
      <c r="AY16" s="2">
        <f t="shared" si="24"/>
        <v>116.100557057</v>
      </c>
      <c r="AZ16" s="2">
        <f t="shared" si="25"/>
        <v>126.990942</v>
      </c>
      <c r="BA16" s="35">
        <f t="shared" si="26"/>
        <v>4.9716350316085567E-2</v>
      </c>
      <c r="BB16" s="3">
        <f t="shared" si="18"/>
        <v>1980</v>
      </c>
      <c r="BC16" s="2">
        <f t="shared" si="5"/>
        <v>172.79536617759086</v>
      </c>
      <c r="BL16" s="35">
        <v>0.20660000000000001</v>
      </c>
      <c r="BM16" s="35">
        <v>7.0400000000000004E-2</v>
      </c>
      <c r="BN16" s="35">
        <v>0.13619999999999999</v>
      </c>
      <c r="BO16" s="35">
        <v>1.5460165265250077</v>
      </c>
      <c r="BP16" s="35">
        <v>3.0861753339554894</v>
      </c>
      <c r="BQ16" s="35">
        <v>9.5792609987115432E-2</v>
      </c>
    </row>
    <row r="17" spans="1:69">
      <c r="A17" s="1">
        <v>1981</v>
      </c>
      <c r="B17" s="9">
        <f t="shared" si="19"/>
        <v>6.3122174949010942E-2</v>
      </c>
      <c r="C17" s="9">
        <v>8.9396587307005004E-2</v>
      </c>
      <c r="D17" s="34">
        <f t="shared" si="6"/>
        <v>2.4893061008291628</v>
      </c>
      <c r="E17" s="9">
        <v>0.14708862596681599</v>
      </c>
      <c r="F17" s="34">
        <f t="shared" si="7"/>
        <v>2.352152764685524</v>
      </c>
      <c r="G17" s="35">
        <v>1</v>
      </c>
      <c r="H17" s="3">
        <f t="shared" si="0"/>
        <v>1981</v>
      </c>
      <c r="I17" s="9">
        <v>-4.9088144783707301E-2</v>
      </c>
      <c r="J17" s="34">
        <f t="shared" si="8"/>
        <v>2.224771264470593</v>
      </c>
      <c r="K17" s="35">
        <f t="shared" si="3"/>
        <v>4.8207617853095096E-2</v>
      </c>
      <c r="L17" s="9">
        <v>-9.7295762636802396E-2</v>
      </c>
      <c r="M17" s="35">
        <f t="shared" si="9"/>
        <v>1.3320489815640686</v>
      </c>
      <c r="N17" s="35">
        <f t="shared" si="10"/>
        <v>7.1136154686076494E-2</v>
      </c>
      <c r="O17" s="3">
        <f t="shared" si="1"/>
        <v>1981</v>
      </c>
      <c r="P17" s="9">
        <v>1.85774698200982E-2</v>
      </c>
      <c r="Q17" s="9">
        <f t="shared" si="11"/>
        <v>-1.525533748180455E-2</v>
      </c>
      <c r="R17" s="34">
        <f t="shared" si="12"/>
        <v>1.6742478571887427</v>
      </c>
      <c r="S17" s="35">
        <f t="shared" si="4"/>
        <v>0.12186627871163119</v>
      </c>
      <c r="T17" s="35">
        <v>-0.103288808891533</v>
      </c>
      <c r="U17" s="35">
        <f t="shared" si="13"/>
        <v>0.62956932973636559</v>
      </c>
      <c r="V17" s="35">
        <f t="shared" si="14"/>
        <v>8.5560738135882441E-2</v>
      </c>
      <c r="W17" s="3">
        <f t="shared" si="2"/>
        <v>1981</v>
      </c>
      <c r="X17" s="9">
        <f t="shared" si="27"/>
        <v>0.21987719981064191</v>
      </c>
      <c r="Y17" s="9">
        <f t="shared" si="20"/>
        <v>0.11922733481537005</v>
      </c>
      <c r="Z17" s="9">
        <f t="shared" si="28"/>
        <v>0.21987719981064191</v>
      </c>
      <c r="AA17" s="9">
        <f t="shared" si="29"/>
        <v>0.15799999999999997</v>
      </c>
      <c r="AB17" s="9">
        <f t="shared" si="30"/>
        <v>6.187719981064195E-2</v>
      </c>
      <c r="AC17" s="9">
        <f t="shared" si="31"/>
        <v>0.21987719981064191</v>
      </c>
      <c r="AD17" s="9">
        <f t="shared" si="32"/>
        <v>6.187719981064195E-2</v>
      </c>
      <c r="AE17" s="9">
        <f t="shared" si="34"/>
        <v>0.75292172277463776</v>
      </c>
      <c r="AF17" s="35">
        <f t="shared" si="35"/>
        <v>1.4705551083599999</v>
      </c>
      <c r="AG17" s="9">
        <f t="shared" si="36"/>
        <v>0.15799999999999997</v>
      </c>
      <c r="AH17" s="37">
        <f t="shared" si="37"/>
        <v>0.95614238827414111</v>
      </c>
      <c r="AI17" s="38">
        <v>1981</v>
      </c>
      <c r="AJ17" s="39">
        <v>5.5199999999999999E-2</v>
      </c>
      <c r="AK17" s="39">
        <v>0.1229</v>
      </c>
      <c r="AL17" s="39">
        <v>0.18310000000000001</v>
      </c>
      <c r="AM17" s="34">
        <f t="shared" si="15"/>
        <v>4.5893122654159217</v>
      </c>
      <c r="AN17" s="35">
        <f t="shared" si="33"/>
        <v>6.1877199810641936E-2</v>
      </c>
      <c r="AO17" s="9">
        <f t="shared" si="38"/>
        <v>0.15799999999999997</v>
      </c>
      <c r="AP17" s="35">
        <f t="shared" si="21"/>
        <v>2.0009703403365018</v>
      </c>
      <c r="AQ17" s="35">
        <f t="shared" si="17"/>
        <v>0.10692093399323829</v>
      </c>
      <c r="AR17" s="35">
        <f t="shared" si="22"/>
        <v>4.2952103784112371E-2</v>
      </c>
      <c r="AS17" s="35">
        <v>0.123</v>
      </c>
      <c r="AT17" s="35">
        <v>8.6800000000000002E-2</v>
      </c>
      <c r="AU17" s="3" t="s">
        <v>92</v>
      </c>
      <c r="AV17" s="3" t="s">
        <v>93</v>
      </c>
      <c r="AW17" s="3">
        <v>1.1279146090600001</v>
      </c>
      <c r="AX17" s="3">
        <f t="shared" si="23"/>
        <v>2.0009703403365018</v>
      </c>
      <c r="AY17" s="2">
        <f t="shared" si="24"/>
        <v>112.79146090600001</v>
      </c>
      <c r="AZ17" s="2">
        <f t="shared" si="25"/>
        <v>147.05551083599997</v>
      </c>
      <c r="BA17" s="35">
        <f t="shared" si="26"/>
        <v>-2.8916051761040507E-2</v>
      </c>
      <c r="BB17" s="3">
        <f t="shared" si="18"/>
        <v>1981</v>
      </c>
      <c r="BC17" s="2">
        <f t="shared" si="5"/>
        <v>200.09703403365017</v>
      </c>
      <c r="BL17" s="35">
        <v>0.16350000000000001</v>
      </c>
      <c r="BM17" s="35">
        <v>6.4799999999999996E-2</v>
      </c>
      <c r="BN17" s="35">
        <v>9.8699999999999996E-2</v>
      </c>
      <c r="BO17" s="35">
        <v>1.698608357693026</v>
      </c>
      <c r="BP17" s="35">
        <v>3.5907650010572119</v>
      </c>
      <c r="BQ17" s="35">
        <v>0.1001818709188205</v>
      </c>
    </row>
    <row r="18" spans="1:69">
      <c r="A18" s="1">
        <v>1982</v>
      </c>
      <c r="B18" s="9">
        <f t="shared" si="19"/>
        <v>0.20105820959748644</v>
      </c>
      <c r="C18" s="9">
        <v>3.87187813359402E-2</v>
      </c>
      <c r="D18" s="34">
        <f t="shared" si="6"/>
        <v>2.5856889994253889</v>
      </c>
      <c r="E18" s="9">
        <v>0.10543085486541499</v>
      </c>
      <c r="F18" s="34">
        <f t="shared" si="7"/>
        <v>2.6001422414403681</v>
      </c>
      <c r="G18" s="35">
        <v>1</v>
      </c>
      <c r="H18" s="3">
        <f t="shared" si="0"/>
        <v>1982</v>
      </c>
      <c r="I18" s="9">
        <v>0.214094274938086</v>
      </c>
      <c r="J18" s="34">
        <f t="shared" si="8"/>
        <v>2.7010820552405135</v>
      </c>
      <c r="K18" s="35">
        <f t="shared" si="3"/>
        <v>6.6481749068561996E-2</v>
      </c>
      <c r="L18" s="9">
        <v>0.147612525869524</v>
      </c>
      <c r="M18" s="35">
        <f t="shared" si="9"/>
        <v>1.5286760963146677</v>
      </c>
      <c r="N18" s="35">
        <f t="shared" si="10"/>
        <v>8.8556946139375967E-2</v>
      </c>
      <c r="O18" s="3">
        <f t="shared" si="1"/>
        <v>1982</v>
      </c>
      <c r="P18" s="9">
        <v>0.40361343237858399</v>
      </c>
      <c r="Q18" s="9">
        <f t="shared" si="11"/>
        <v>0.30885385365833501</v>
      </c>
      <c r="R18" s="34">
        <f t="shared" si="12"/>
        <v>2.3499967814811806</v>
      </c>
      <c r="S18" s="35">
        <f t="shared" si="4"/>
        <v>0.164100131235244</v>
      </c>
      <c r="T18" s="35">
        <v>0.23951330114333999</v>
      </c>
      <c r="U18" s="35">
        <f t="shared" si="13"/>
        <v>0.78035955820012237</v>
      </c>
      <c r="V18" s="35">
        <f t="shared" si="14"/>
        <v>0.1033124096314222</v>
      </c>
      <c r="W18" s="3">
        <f t="shared" si="2"/>
        <v>1982</v>
      </c>
      <c r="X18" s="9">
        <f t="shared" si="27"/>
        <v>-1.453307852421061E-2</v>
      </c>
      <c r="Y18" s="9">
        <f t="shared" si="20"/>
        <v>0.1945401769271867</v>
      </c>
      <c r="Z18" s="9">
        <f t="shared" si="28"/>
        <v>-1.453307852421061E-2</v>
      </c>
      <c r="AA18" s="9">
        <f t="shared" si="29"/>
        <v>-7.6600000000000001E-2</v>
      </c>
      <c r="AB18" s="9">
        <f t="shared" si="30"/>
        <v>6.2066921475789391E-2</v>
      </c>
      <c r="AC18" s="9">
        <f t="shared" si="31"/>
        <v>-1.453307852421061E-2</v>
      </c>
      <c r="AD18" s="9">
        <f t="shared" si="32"/>
        <v>6.2066921475789391E-2</v>
      </c>
      <c r="AE18" s="9">
        <f t="shared" si="34"/>
        <v>0.75523025585964521</v>
      </c>
      <c r="AF18" s="35">
        <f t="shared" si="35"/>
        <v>1.357910587059624</v>
      </c>
      <c r="AG18" s="9">
        <f t="shared" si="36"/>
        <v>-7.6600000000000001E-2</v>
      </c>
      <c r="AH18" s="37">
        <f t="shared" si="37"/>
        <v>1.110607710742431</v>
      </c>
      <c r="AI18" s="38">
        <v>1982</v>
      </c>
      <c r="AJ18" s="39">
        <v>5.7099999999999998E-2</v>
      </c>
      <c r="AK18" s="39">
        <v>4.3099999999999999E-2</v>
      </c>
      <c r="AL18" s="39">
        <v>0.10199999999999999</v>
      </c>
      <c r="AM18" s="34">
        <f t="shared" si="15"/>
        <v>4.522615429890509</v>
      </c>
      <c r="AN18" s="35">
        <f t="shared" si="33"/>
        <v>6.2066921475789391E-2</v>
      </c>
      <c r="AO18" s="9">
        <f t="shared" si="38"/>
        <v>-7.6600000000000001E-2</v>
      </c>
      <c r="AP18" s="35">
        <f t="shared" si="21"/>
        <v>1.8476960122667256</v>
      </c>
      <c r="AQ18" s="35">
        <f t="shared" si="17"/>
        <v>0.12419406898904924</v>
      </c>
      <c r="AR18" s="35">
        <f t="shared" si="22"/>
        <v>4.8031325119397027E-2</v>
      </c>
      <c r="AS18" s="35">
        <v>-1.23E-2</v>
      </c>
      <c r="AT18" s="35">
        <v>8.0699999999999994E-2</v>
      </c>
      <c r="AU18" s="35">
        <v>4.2334146797656999E-2</v>
      </c>
      <c r="AV18" s="35">
        <v>2.7029633522033698E-2</v>
      </c>
      <c r="AW18" s="3">
        <v>1.35644033183</v>
      </c>
      <c r="AX18" s="3">
        <f t="shared" si="23"/>
        <v>1.8476960122667256</v>
      </c>
      <c r="AY18" s="2">
        <f t="shared" si="24"/>
        <v>135.644033183</v>
      </c>
      <c r="AZ18" s="2">
        <f t="shared" si="25"/>
        <v>135.79105870596237</v>
      </c>
      <c r="BA18" s="35">
        <f t="shared" si="26"/>
        <v>0.18449341627107518</v>
      </c>
      <c r="BB18" s="3">
        <f t="shared" si="18"/>
        <v>1982</v>
      </c>
      <c r="BC18" s="2">
        <f t="shared" si="5"/>
        <v>184.76960122667256</v>
      </c>
      <c r="BL18" s="35">
        <v>0.20979999999999999</v>
      </c>
      <c r="BM18" s="35">
        <v>6.1800000000000001E-2</v>
      </c>
      <c r="BN18" s="35">
        <v>0.14799999999999999</v>
      </c>
      <c r="BO18" s="35">
        <v>1.9500023946315939</v>
      </c>
      <c r="BP18" s="35">
        <v>4.3441074982790147</v>
      </c>
      <c r="BQ18" s="35">
        <v>0.104973996505429</v>
      </c>
    </row>
    <row r="19" spans="1:69">
      <c r="A19" s="1">
        <v>1983</v>
      </c>
      <c r="B19" s="9">
        <f t="shared" si="19"/>
        <v>0.12867515167476079</v>
      </c>
      <c r="C19" s="9">
        <v>3.7962100136080798E-2</v>
      </c>
      <c r="D19" s="34">
        <f t="shared" si="6"/>
        <v>2.6838471841423379</v>
      </c>
      <c r="E19" s="9">
        <v>8.7983222630542798E-2</v>
      </c>
      <c r="F19" s="34">
        <f t="shared" si="7"/>
        <v>2.8289111351400944</v>
      </c>
      <c r="G19" s="35">
        <v>1</v>
      </c>
      <c r="H19" s="3">
        <f t="shared" si="0"/>
        <v>1983</v>
      </c>
      <c r="I19" s="9">
        <v>0.22513813591118101</v>
      </c>
      <c r="J19" s="34">
        <f t="shared" si="8"/>
        <v>3.3091986341005044</v>
      </c>
      <c r="K19" s="35">
        <f t="shared" si="3"/>
        <v>5.2416046943205008E-2</v>
      </c>
      <c r="L19" s="9">
        <v>0.172722088967976</v>
      </c>
      <c r="M19" s="35">
        <f t="shared" si="9"/>
        <v>1.7927122250255478</v>
      </c>
      <c r="N19" s="35">
        <f t="shared" si="10"/>
        <v>8.0127158025385004E-2</v>
      </c>
      <c r="O19" s="3">
        <f t="shared" si="1"/>
        <v>1983</v>
      </c>
      <c r="P19" s="9">
        <v>6.5175391706939704E-3</v>
      </c>
      <c r="Q19" s="9">
        <f t="shared" si="11"/>
        <v>0.11582783754093749</v>
      </c>
      <c r="R19" s="34">
        <f t="shared" si="12"/>
        <v>2.3653129775554889</v>
      </c>
      <c r="S19" s="35">
        <f t="shared" si="4"/>
        <v>0.10471505097228867</v>
      </c>
      <c r="T19" s="35">
        <v>-9.8197511801594695E-2</v>
      </c>
      <c r="U19" s="35">
        <f t="shared" si="13"/>
        <v>0.7037301912742786</v>
      </c>
      <c r="V19" s="35">
        <f t="shared" si="14"/>
        <v>8.1715390913638483E-2</v>
      </c>
      <c r="W19" s="3">
        <f t="shared" si="2"/>
        <v>1983</v>
      </c>
      <c r="X19" s="9">
        <f t="shared" si="27"/>
        <v>0.15436977994240747</v>
      </c>
      <c r="Y19" s="9">
        <f t="shared" si="20"/>
        <v>8.0443659556550723E-2</v>
      </c>
      <c r="Z19" s="9">
        <f t="shared" si="28"/>
        <v>0.15436977994240747</v>
      </c>
      <c r="AA19" s="9">
        <f t="shared" si="29"/>
        <v>7.9100000000000004E-2</v>
      </c>
      <c r="AB19" s="9">
        <f t="shared" si="30"/>
        <v>7.526977994240748E-2</v>
      </c>
      <c r="AC19" s="9">
        <f t="shared" si="31"/>
        <v>0.15436977994240747</v>
      </c>
      <c r="AD19" s="9">
        <f t="shared" si="32"/>
        <v>7.526977994240748E-2</v>
      </c>
      <c r="AE19" s="9">
        <f t="shared" si="34"/>
        <v>0.91588262818186772</v>
      </c>
      <c r="AF19" s="35">
        <f t="shared" si="35"/>
        <v>1.4653213144960402</v>
      </c>
      <c r="AG19" s="9">
        <f t="shared" si="36"/>
        <v>7.9100000000000004E-2</v>
      </c>
      <c r="AH19" s="37">
        <f t="shared" si="37"/>
        <v>1.2436867173121513</v>
      </c>
      <c r="AI19" s="38">
        <v>1983</v>
      </c>
      <c r="AJ19" s="39">
        <v>6.13E-2</v>
      </c>
      <c r="AK19" s="39">
        <v>5.7500000000000002E-2</v>
      </c>
      <c r="AL19" s="39">
        <v>0.12139999999999999</v>
      </c>
      <c r="AM19" s="34">
        <f t="shared" si="15"/>
        <v>5.2207705785668441</v>
      </c>
      <c r="AN19" s="35">
        <f t="shared" si="33"/>
        <v>7.5269779942407466E-2</v>
      </c>
      <c r="AO19" s="9">
        <f t="shared" si="38"/>
        <v>7.9100000000000004E-2</v>
      </c>
      <c r="AP19" s="35">
        <f t="shared" si="21"/>
        <v>1.9938487668370235</v>
      </c>
      <c r="AQ19" s="35">
        <f t="shared" si="17"/>
        <v>0.13907567224378026</v>
      </c>
      <c r="AR19" s="35">
        <f t="shared" si="22"/>
        <v>5.1819519779485471E-2</v>
      </c>
      <c r="AS19" s="35">
        <v>0.10970000000000001</v>
      </c>
      <c r="AT19" s="35">
        <v>8.1600000000000006E-2</v>
      </c>
      <c r="AU19" s="35">
        <v>5.0416063517332098E-2</v>
      </c>
      <c r="AV19" s="35">
        <v>0.128120988607407</v>
      </c>
      <c r="AW19" s="3">
        <v>1.5317315634899999</v>
      </c>
      <c r="AX19" s="3">
        <f t="shared" si="23"/>
        <v>1.9938487668370235</v>
      </c>
      <c r="AY19" s="2">
        <f t="shared" si="24"/>
        <v>153.17315634899998</v>
      </c>
      <c r="AZ19" s="2">
        <f t="shared" si="25"/>
        <v>146.53213144960398</v>
      </c>
      <c r="BA19" s="35">
        <f t="shared" si="26"/>
        <v>0.12153497101807531</v>
      </c>
      <c r="BB19" s="3">
        <f t="shared" si="18"/>
        <v>1983</v>
      </c>
      <c r="BC19" s="2">
        <f t="shared" si="5"/>
        <v>199.38487668370234</v>
      </c>
      <c r="BL19" s="35">
        <v>6.9363780319690704E-2</v>
      </c>
      <c r="BM19" s="35">
        <v>4.2334146797656999E-2</v>
      </c>
      <c r="BN19" s="35">
        <v>2.7029633522033698E-2</v>
      </c>
      <c r="BO19" s="35">
        <v>2.002710244725574</v>
      </c>
      <c r="BP19" s="35">
        <v>4.6454312164747611</v>
      </c>
      <c r="BQ19" s="35">
        <v>8.2551687630116569E-2</v>
      </c>
    </row>
    <row r="20" spans="1:69">
      <c r="A20" s="1">
        <v>1984</v>
      </c>
      <c r="B20" s="9">
        <f t="shared" si="19"/>
        <v>0.1241921456034514</v>
      </c>
      <c r="C20" s="9">
        <v>3.9538896091356301E-2</v>
      </c>
      <c r="D20" s="34">
        <f t="shared" si="6"/>
        <v>2.7899635390812212</v>
      </c>
      <c r="E20" s="9">
        <v>9.8493873370488899E-2</v>
      </c>
      <c r="F20" s="34">
        <f t="shared" si="7"/>
        <v>3.1075415502609491</v>
      </c>
      <c r="G20" s="35">
        <v>1</v>
      </c>
      <c r="H20" s="3">
        <f t="shared" si="0"/>
        <v>1984</v>
      </c>
      <c r="I20" s="9">
        <v>6.2663224413355992E-2</v>
      </c>
      <c r="J20" s="34">
        <f t="shared" si="8"/>
        <v>3.5165636907375157</v>
      </c>
      <c r="K20" s="35">
        <f t="shared" si="3"/>
        <v>4.8655266500398489E-2</v>
      </c>
      <c r="L20" s="9">
        <v>1.4007957912957501E-2</v>
      </c>
      <c r="M20" s="35">
        <f t="shared" si="9"/>
        <v>1.8178244624237501</v>
      </c>
      <c r="N20" s="35">
        <f t="shared" si="10"/>
        <v>8.7224891067140375E-2</v>
      </c>
      <c r="O20" s="3">
        <f t="shared" si="1"/>
        <v>1984</v>
      </c>
      <c r="P20" s="9">
        <v>0.15476936190996601</v>
      </c>
      <c r="Q20" s="9">
        <f t="shared" si="11"/>
        <v>0.10871629316166101</v>
      </c>
      <c r="R20" s="34">
        <f t="shared" si="12"/>
        <v>2.7313909578091136</v>
      </c>
      <c r="S20" s="35">
        <f t="shared" si="4"/>
        <v>0.13157200887298542</v>
      </c>
      <c r="T20" s="35">
        <v>2.3197353036980603E-2</v>
      </c>
      <c r="U20" s="35">
        <f t="shared" si="13"/>
        <v>0.72005486896405002</v>
      </c>
      <c r="V20" s="35">
        <f t="shared" si="14"/>
        <v>9.2591194970527119E-2</v>
      </c>
      <c r="W20" s="3">
        <f t="shared" si="2"/>
        <v>1984</v>
      </c>
      <c r="X20" s="9">
        <f t="shared" si="27"/>
        <v>0.15514385048703222</v>
      </c>
      <c r="Y20" s="9">
        <f t="shared" si="20"/>
        <v>0.1549566061984991</v>
      </c>
      <c r="Z20" s="9">
        <f t="shared" si="28"/>
        <v>0.15514385048703222</v>
      </c>
      <c r="AA20" s="9">
        <f t="shared" si="29"/>
        <v>8.4749999999999992E-2</v>
      </c>
      <c r="AB20" s="9">
        <f t="shared" si="30"/>
        <v>7.0393850487032228E-2</v>
      </c>
      <c r="AC20" s="9">
        <f t="shared" si="31"/>
        <v>0.15514385048703222</v>
      </c>
      <c r="AD20" s="9">
        <f t="shared" si="32"/>
        <v>7.0393850487032228E-2</v>
      </c>
      <c r="AE20" s="9">
        <f t="shared" si="34"/>
        <v>0.85655232207714072</v>
      </c>
      <c r="AF20" s="35">
        <f t="shared" si="35"/>
        <v>1.5895072958995797</v>
      </c>
      <c r="AG20" s="9">
        <f t="shared" si="36"/>
        <v>8.4749999999999992E-2</v>
      </c>
      <c r="AH20" s="37">
        <f t="shared" si="37"/>
        <v>1.2551243745207115</v>
      </c>
      <c r="AI20" s="38">
        <v>1984</v>
      </c>
      <c r="AJ20" s="39">
        <v>5.8500000000000003E-2</v>
      </c>
      <c r="AK20" s="39">
        <v>6.8400000000000002E-2</v>
      </c>
      <c r="AL20" s="39">
        <v>0.12989999999999999</v>
      </c>
      <c r="AM20" s="34">
        <f t="shared" si="15"/>
        <v>6.0307410286351146</v>
      </c>
      <c r="AN20" s="35">
        <f t="shared" si="33"/>
        <v>7.0393850487032228E-2</v>
      </c>
      <c r="AO20" s="9">
        <f t="shared" si="38"/>
        <v>8.4749999999999992E-2</v>
      </c>
      <c r="AP20" s="35">
        <f t="shared" si="21"/>
        <v>2.1628274498264615</v>
      </c>
      <c r="AQ20" s="35">
        <f t="shared" si="17"/>
        <v>0.14035469198647901</v>
      </c>
      <c r="AR20" s="35">
        <f t="shared" si="22"/>
        <v>5.0306998647265483E-2</v>
      </c>
      <c r="AS20" s="35">
        <v>5.3600000000000002E-2</v>
      </c>
      <c r="AT20" s="35">
        <v>7.4200000000000002E-2</v>
      </c>
      <c r="AU20" s="35">
        <v>4.2519882321357699E-2</v>
      </c>
      <c r="AV20" s="35">
        <v>8.8986225426197094E-2</v>
      </c>
      <c r="AW20" s="3">
        <v>1.58742287374</v>
      </c>
      <c r="AX20" s="3">
        <f t="shared" si="23"/>
        <v>2.1628274498264615</v>
      </c>
      <c r="AY20" s="2">
        <f t="shared" si="24"/>
        <v>158.742287374</v>
      </c>
      <c r="AZ20" s="2">
        <f t="shared" si="25"/>
        <v>158.95072958995792</v>
      </c>
      <c r="BA20" s="35">
        <f t="shared" si="26"/>
        <v>3.5713030822033254E-2</v>
      </c>
      <c r="BB20" s="3">
        <f t="shared" si="18"/>
        <v>1984</v>
      </c>
      <c r="BC20" s="2">
        <f t="shared" si="5"/>
        <v>216.28274498264614</v>
      </c>
      <c r="BL20" s="35">
        <v>0.17853705212473911</v>
      </c>
      <c r="BM20" s="35">
        <v>5.0416063517332098E-2</v>
      </c>
      <c r="BN20" s="35">
        <v>0.128120988607407</v>
      </c>
      <c r="BO20" s="35">
        <v>2.2592994611739967</v>
      </c>
      <c r="BP20" s="35">
        <v>5.4748128117124057</v>
      </c>
      <c r="BQ20" s="35">
        <v>0.10096876690489626</v>
      </c>
    </row>
    <row r="21" spans="1:69">
      <c r="A21" s="1">
        <v>1985</v>
      </c>
      <c r="B21" s="9">
        <f t="shared" si="19"/>
        <v>0.2699649273230974</v>
      </c>
      <c r="C21" s="9">
        <v>3.7706729846791597E-2</v>
      </c>
      <c r="D21" s="34">
        <f t="shared" si="6"/>
        <v>2.8951639405317557</v>
      </c>
      <c r="E21" s="9">
        <v>7.7232951962813601E-2</v>
      </c>
      <c r="F21" s="34">
        <f t="shared" si="7"/>
        <v>3.3475461575347003</v>
      </c>
      <c r="G21" s="35">
        <v>1</v>
      </c>
      <c r="H21" s="3">
        <f t="shared" si="0"/>
        <v>1985</v>
      </c>
      <c r="I21" s="9">
        <v>0.32158036318121702</v>
      </c>
      <c r="J21" s="34">
        <f t="shared" si="8"/>
        <v>4.6474215195547668</v>
      </c>
      <c r="K21" s="35">
        <f t="shared" si="3"/>
        <v>5.8247542299247057E-2</v>
      </c>
      <c r="L21" s="9">
        <v>0.26333282088196996</v>
      </c>
      <c r="M21" s="35">
        <f t="shared" si="9"/>
        <v>2.296517305982047</v>
      </c>
      <c r="N21" s="35">
        <f t="shared" si="10"/>
        <v>0.10588380726763343</v>
      </c>
      <c r="O21" s="3">
        <f t="shared" si="1"/>
        <v>1985</v>
      </c>
      <c r="P21" s="9">
        <v>0.30966806948905301</v>
      </c>
      <c r="Q21" s="9">
        <f t="shared" si="11"/>
        <v>0.31562421633513504</v>
      </c>
      <c r="R21" s="34">
        <f t="shared" si="12"/>
        <v>3.577215522733717</v>
      </c>
      <c r="S21" s="35">
        <f t="shared" si="4"/>
        <v>0.13129423244883001</v>
      </c>
      <c r="T21" s="35">
        <v>0.178373837040223</v>
      </c>
      <c r="U21" s="35">
        <f t="shared" si="13"/>
        <v>0.84849381882066266</v>
      </c>
      <c r="V21" s="35">
        <f t="shared" si="14"/>
        <v>9.4539051341677824E-2</v>
      </c>
      <c r="W21" s="3">
        <f t="shared" si="2"/>
        <v>1985</v>
      </c>
      <c r="X21" s="9">
        <f>Z21</f>
        <v>0.17864634929902223</v>
      </c>
      <c r="Y21" s="9">
        <f t="shared" si="20"/>
        <v>0.24415720939403762</v>
      </c>
      <c r="Z21" s="9">
        <v>0.17864634929902223</v>
      </c>
      <c r="AA21" s="9">
        <v>0.1113899843459254</v>
      </c>
      <c r="AB21" s="9">
        <f>(1+Z21)/(1+AA21)-1</f>
        <v>6.0515539909853144E-2</v>
      </c>
      <c r="AC21" s="9">
        <f t="shared" si="31"/>
        <v>9.398037906456734E-2</v>
      </c>
      <c r="AD21" s="9">
        <f t="shared" si="32"/>
        <v>7.3125397507926307E-2</v>
      </c>
      <c r="AE21" s="9">
        <f t="shared" si="34"/>
        <v>0.88978978426200506</v>
      </c>
      <c r="AF21" s="35">
        <f t="shared" si="35"/>
        <v>1.6226564412397118</v>
      </c>
      <c r="AG21" s="9">
        <f t="shared" si="36"/>
        <v>2.085498155664103E-2</v>
      </c>
      <c r="AH21" s="37">
        <f t="shared" si="37"/>
        <v>1.4143273539013701</v>
      </c>
      <c r="AI21" s="38">
        <v>1985</v>
      </c>
      <c r="AJ21" s="39">
        <v>6.1699999999999998E-2</v>
      </c>
      <c r="AK21" s="39">
        <v>4.9381992622656412E-2</v>
      </c>
      <c r="AL21" s="39">
        <v>0.1132</v>
      </c>
      <c r="AM21" s="34">
        <f t="shared" si="15"/>
        <v>7.1081108969686078</v>
      </c>
      <c r="AN21" s="35">
        <f t="shared" si="33"/>
        <v>6.7256364953096837E-2</v>
      </c>
      <c r="AO21" s="9">
        <f t="shared" si="38"/>
        <v>0.1113899843459254</v>
      </c>
      <c r="AP21" s="35">
        <f t="shared" si="21"/>
        <v>2.4037447656055688</v>
      </c>
      <c r="AQ21" s="35">
        <f t="shared" si="17"/>
        <v>0.14546391229610423</v>
      </c>
      <c r="AR21" s="35">
        <f t="shared" si="22"/>
        <v>5.0243756583050983E-2</v>
      </c>
      <c r="AS21" s="35">
        <v>-1.7000000000000001E-2</v>
      </c>
      <c r="AT21" s="35">
        <v>7.46E-2</v>
      </c>
      <c r="AU21" s="35">
        <v>4.9539439380168901E-2</v>
      </c>
      <c r="AV21" s="35">
        <v>-2.77304649353027E-3</v>
      </c>
      <c r="AW21" s="3">
        <v>1.42111350122</v>
      </c>
      <c r="AX21" s="3">
        <f t="shared" si="23"/>
        <v>2.4037447656055688</v>
      </c>
      <c r="AY21" s="2">
        <f t="shared" si="24"/>
        <v>142.111350122</v>
      </c>
      <c r="AZ21" s="2">
        <f t="shared" si="25"/>
        <v>176.65624887075677</v>
      </c>
      <c r="BA21" s="35">
        <f t="shared" si="26"/>
        <v>-0.11067114702124581</v>
      </c>
      <c r="BB21" s="3">
        <f t="shared" si="18"/>
        <v>1985</v>
      </c>
      <c r="BC21" s="2">
        <f t="shared" si="5"/>
        <v>240.37447656055687</v>
      </c>
      <c r="BL21" s="35">
        <v>0.13150610774755481</v>
      </c>
      <c r="BM21" s="35">
        <v>4.2519882321357699E-2</v>
      </c>
      <c r="BN21" s="35">
        <v>8.8986225426197094E-2</v>
      </c>
      <c r="BO21" s="35">
        <v>2.4603459923313116</v>
      </c>
      <c r="BP21" s="35">
        <v>6.1947841352271515</v>
      </c>
      <c r="BQ21" s="35">
        <v>9.6065147217825192E-2</v>
      </c>
    </row>
    <row r="22" spans="1:69">
      <c r="A22" s="1">
        <v>1986</v>
      </c>
      <c r="B22" s="9">
        <f t="shared" si="19"/>
        <v>0.15869787023100182</v>
      </c>
      <c r="C22" s="9">
        <v>1.1298544494354501E-2</v>
      </c>
      <c r="D22" s="34">
        <f t="shared" si="6"/>
        <v>2.9278750791323045</v>
      </c>
      <c r="E22" s="9">
        <v>6.1624343097007796E-2</v>
      </c>
      <c r="F22" s="34">
        <f t="shared" si="7"/>
        <v>3.5538364904796889</v>
      </c>
      <c r="G22" s="35">
        <v>1</v>
      </c>
      <c r="H22" s="3">
        <f t="shared" si="0"/>
        <v>1986</v>
      </c>
      <c r="I22" s="9">
        <v>0.18470526670160201</v>
      </c>
      <c r="J22" s="34">
        <f t="shared" si="8"/>
        <v>5.5058247507988947</v>
      </c>
      <c r="K22" s="35">
        <f t="shared" si="3"/>
        <v>3.8497594931540008E-2</v>
      </c>
      <c r="L22" s="9">
        <v>0.146207671770062</v>
      </c>
      <c r="M22" s="35">
        <f t="shared" si="9"/>
        <v>2.6322857544693372</v>
      </c>
      <c r="N22" s="35">
        <f t="shared" si="10"/>
        <v>8.8410392998968371E-2</v>
      </c>
      <c r="O22" s="3">
        <f t="shared" si="1"/>
        <v>1986</v>
      </c>
      <c r="P22" s="9">
        <v>0.24530844086538198</v>
      </c>
      <c r="Q22" s="9">
        <f t="shared" si="11"/>
        <v>0.21500685378349199</v>
      </c>
      <c r="R22" s="34">
        <f t="shared" si="12"/>
        <v>4.4547366852549679</v>
      </c>
      <c r="S22" s="35">
        <f t="shared" si="4"/>
        <v>9.5369278770313981E-2</v>
      </c>
      <c r="T22" s="35">
        <v>0.149939162095068</v>
      </c>
      <c r="U22" s="35">
        <f t="shared" si="13"/>
        <v>0.97571627105747738</v>
      </c>
      <c r="V22" s="35">
        <f t="shared" si="14"/>
        <v>8.0920243541996062E-2</v>
      </c>
      <c r="W22" s="3">
        <f t="shared" si="2"/>
        <v>1986</v>
      </c>
      <c r="X22" s="9">
        <f t="shared" ref="X22:X46" si="39">Z22</f>
        <v>4.6079903126021504E-2</v>
      </c>
      <c r="Y22" s="9">
        <f t="shared" si="20"/>
        <v>0.14569417199570173</v>
      </c>
      <c r="Z22" s="9">
        <v>4.6079903126021504E-2</v>
      </c>
      <c r="AA22" s="9">
        <v>-3.8920576024156217E-3</v>
      </c>
      <c r="AB22" s="9">
        <f t="shared" ref="AB22:AB46" si="40">(1+Z22)/(1+AA22)-1</f>
        <v>5.0167214416699579E-2</v>
      </c>
      <c r="AC22" s="9">
        <f t="shared" si="31"/>
        <v>2.9068116221293287E-2</v>
      </c>
      <c r="AD22" s="9">
        <f t="shared" si="32"/>
        <v>6.0914773718697288E-2</v>
      </c>
      <c r="AE22" s="9">
        <f t="shared" si="34"/>
        <v>0.74121092278033018</v>
      </c>
      <c r="AF22" s="35">
        <f t="shared" si="35"/>
        <v>1.5709802573195941</v>
      </c>
      <c r="AG22" s="9">
        <f t="shared" si="36"/>
        <v>-3.1846657497404E-2</v>
      </c>
      <c r="AH22" s="37">
        <f t="shared" si="37"/>
        <v>1.2027306781667333</v>
      </c>
      <c r="AI22" s="38">
        <v>1986</v>
      </c>
      <c r="AJ22" s="39">
        <v>0.05</v>
      </c>
      <c r="AK22" s="39">
        <v>1.6890532574632244E-2</v>
      </c>
      <c r="AL22" s="39">
        <v>6.7500000000000004E-2</v>
      </c>
      <c r="AM22" s="34">
        <f t="shared" si="15"/>
        <v>7.435651958509939</v>
      </c>
      <c r="AN22" s="35">
        <f t="shared" si="33"/>
        <v>4.9971960728437126E-2</v>
      </c>
      <c r="AO22" s="9">
        <f t="shared" si="38"/>
        <v>-3.8920576024156217E-3</v>
      </c>
      <c r="AP22" s="35">
        <f t="shared" si="21"/>
        <v>2.3943892525163268</v>
      </c>
      <c r="AQ22" s="35">
        <f t="shared" si="17"/>
        <v>0.12011983902802779</v>
      </c>
      <c r="AR22" s="35">
        <f t="shared" si="22"/>
        <v>4.1026285542081979E-2</v>
      </c>
      <c r="AS22" s="35">
        <v>-1.21E-2</v>
      </c>
      <c r="AT22" s="35">
        <v>7.4700000000000003E-2</v>
      </c>
      <c r="AU22" s="35">
        <v>4.0193043649196597E-2</v>
      </c>
      <c r="AV22" s="35">
        <v>3.4426916390657397E-2</v>
      </c>
      <c r="AW22" s="3">
        <v>1.5428188573799999</v>
      </c>
      <c r="AX22" s="3">
        <f t="shared" si="23"/>
        <v>2.3943892525163268</v>
      </c>
      <c r="AY22" s="2">
        <f t="shared" si="24"/>
        <v>154.281885738</v>
      </c>
      <c r="AZ22" s="2">
        <f t="shared" si="25"/>
        <v>175.96869257432513</v>
      </c>
      <c r="BA22" s="35">
        <f t="shared" si="26"/>
        <v>8.2170449993477668E-2</v>
      </c>
      <c r="BB22" s="3">
        <f t="shared" si="18"/>
        <v>1986</v>
      </c>
      <c r="BC22" s="2">
        <f t="shared" si="5"/>
        <v>239.4389252516327</v>
      </c>
      <c r="BL22" s="35">
        <v>4.6766392886638627E-2</v>
      </c>
      <c r="BM22" s="35">
        <v>4.9539439380168901E-2</v>
      </c>
      <c r="BN22" s="35">
        <v>-2.77304649353027E-3</v>
      </c>
      <c r="BO22" s="35">
        <v>2.453523338504406</v>
      </c>
      <c r="BP22" s="35">
        <v>6.4844918439431005</v>
      </c>
      <c r="BQ22" s="35">
        <v>0.1218841611413385</v>
      </c>
    </row>
    <row r="23" spans="1:69">
      <c r="A23" s="1">
        <v>1987</v>
      </c>
      <c r="B23" s="9">
        <f t="shared" si="19"/>
        <v>-3.3015407506578991E-3</v>
      </c>
      <c r="C23" s="9">
        <v>4.4095168180505705E-2</v>
      </c>
      <c r="D23" s="34">
        <f t="shared" si="6"/>
        <v>3.0569802231581549</v>
      </c>
      <c r="E23" s="9">
        <v>5.4655956665046405E-2</v>
      </c>
      <c r="F23" s="34">
        <f t="shared" si="7"/>
        <v>3.7480748236980075</v>
      </c>
      <c r="G23" s="35">
        <v>1</v>
      </c>
      <c r="H23" s="3">
        <f t="shared" si="0"/>
        <v>1987</v>
      </c>
      <c r="I23" s="9">
        <v>5.2307580074881101E-2</v>
      </c>
      <c r="J23" s="34">
        <f t="shared" si="8"/>
        <v>5.7938211198295706</v>
      </c>
      <c r="K23" s="35">
        <f t="shared" si="3"/>
        <v>3.2032576269194701E-2</v>
      </c>
      <c r="L23" s="9">
        <v>2.0275003805686399E-2</v>
      </c>
      <c r="M23" s="35">
        <f t="shared" si="9"/>
        <v>2.6856553581588574</v>
      </c>
      <c r="N23" s="35">
        <f t="shared" si="10"/>
        <v>8.4318894192353763E-2</v>
      </c>
      <c r="O23" s="3">
        <f t="shared" si="1"/>
        <v>1987</v>
      </c>
      <c r="P23" s="9">
        <v>-2.71406728393934E-2</v>
      </c>
      <c r="Q23" s="9">
        <f t="shared" si="11"/>
        <v>1.2583453617743851E-2</v>
      </c>
      <c r="R23" s="34">
        <f t="shared" si="12"/>
        <v>4.3338321342948189</v>
      </c>
      <c r="S23" s="35">
        <f t="shared" si="4"/>
        <v>7.9718801673357598E-2</v>
      </c>
      <c r="T23" s="35">
        <v>-0.10685947451275099</v>
      </c>
      <c r="U23" s="35">
        <f t="shared" si="13"/>
        <v>0.87145174305873441</v>
      </c>
      <c r="V23" s="35">
        <f t="shared" si="14"/>
        <v>7.7782931901899069E-2</v>
      </c>
      <c r="W23" s="3">
        <f t="shared" si="2"/>
        <v>1987</v>
      </c>
      <c r="X23" s="9">
        <f t="shared" si="39"/>
        <v>-3.5071529487461395E-2</v>
      </c>
      <c r="Y23" s="9">
        <f t="shared" si="20"/>
        <v>-3.1106101163427397E-2</v>
      </c>
      <c r="Z23" s="9">
        <v>-3.5071529487461395E-2</v>
      </c>
      <c r="AA23" s="9">
        <v>-8.3152570546754179E-2</v>
      </c>
      <c r="AB23" s="9">
        <f t="shared" si="40"/>
        <v>5.2441703509999993E-2</v>
      </c>
      <c r="AC23" s="9">
        <f t="shared" si="31"/>
        <v>5.2527002735901343E-2</v>
      </c>
      <c r="AD23" s="9">
        <f t="shared" si="32"/>
        <v>6.5900682865175655E-2</v>
      </c>
      <c r="AE23" s="9">
        <f t="shared" si="34"/>
        <v>0.8018794616872682</v>
      </c>
      <c r="AF23" s="35">
        <f t="shared" si="35"/>
        <v>1.5499704698687968</v>
      </c>
      <c r="AG23" s="9">
        <f t="shared" si="36"/>
        <v>-1.3373680129274311E-2</v>
      </c>
      <c r="AH23" s="37">
        <f t="shared" si="37"/>
        <v>1.2597368030607623</v>
      </c>
      <c r="AI23" s="38">
        <v>1987</v>
      </c>
      <c r="AJ23" s="39">
        <v>5.1499999999999997E-2</v>
      </c>
      <c r="AK23" s="39">
        <v>4.7848474930696216E-3</v>
      </c>
      <c r="AL23" s="39">
        <v>5.67E-2</v>
      </c>
      <c r="AM23" s="34">
        <f t="shared" si="15"/>
        <v>7.1748722715885576</v>
      </c>
      <c r="AN23" s="35">
        <f t="shared" si="33"/>
        <v>4.8081041059292784E-2</v>
      </c>
      <c r="AO23" s="9">
        <f t="shared" si="38"/>
        <v>-8.3152570546754179E-2</v>
      </c>
      <c r="AP23" s="35">
        <f t="shared" si="21"/>
        <v>2.1952896312800729</v>
      </c>
      <c r="AQ23" s="35">
        <f t="shared" si="17"/>
        <v>0.11512472796216687</v>
      </c>
      <c r="AR23" s="35">
        <f t="shared" si="22"/>
        <v>3.7659624713970816E-2</v>
      </c>
      <c r="AS23" s="35">
        <v>-7.2700000000000001E-2</v>
      </c>
      <c r="AT23" s="35">
        <v>7.2300000000000003E-2</v>
      </c>
      <c r="AU23" s="35">
        <v>4.54964302480221E-2</v>
      </c>
      <c r="AV23" s="35">
        <v>-6.3060298562049893E-2</v>
      </c>
      <c r="AW23" s="3">
        <v>1.23709645605</v>
      </c>
      <c r="AX23" s="3">
        <f t="shared" si="23"/>
        <v>2.1952896312800729</v>
      </c>
      <c r="AY23" s="2">
        <f t="shared" si="24"/>
        <v>123.70964560499999</v>
      </c>
      <c r="AZ23" s="2">
        <f t="shared" si="25"/>
        <v>161.33644345101843</v>
      </c>
      <c r="BA23" s="35">
        <f t="shared" si="26"/>
        <v>-0.22084410394726639</v>
      </c>
      <c r="BB23" s="3">
        <f t="shared" si="18"/>
        <v>1987</v>
      </c>
      <c r="BC23" s="2">
        <f t="shared" si="5"/>
        <v>219.52896312800729</v>
      </c>
      <c r="BL23" s="35">
        <v>7.4619960039853994E-2</v>
      </c>
      <c r="BM23" s="35">
        <v>4.0193043649196597E-2</v>
      </c>
      <c r="BN23" s="35">
        <v>3.4426916390657397E-2</v>
      </c>
      <c r="BO23" s="35">
        <v>2.5379905813416235</v>
      </c>
      <c r="BP23" s="35">
        <v>6.9683643662168935</v>
      </c>
      <c r="BQ23" s="35">
        <v>9.8614570638830154E-2</v>
      </c>
    </row>
    <row r="24" spans="1:69">
      <c r="A24" s="1">
        <v>1988</v>
      </c>
      <c r="B24" s="9">
        <f t="shared" si="19"/>
        <v>0.1075290813496655</v>
      </c>
      <c r="C24" s="9">
        <v>4.4194034390383399E-2</v>
      </c>
      <c r="D24" s="34">
        <f t="shared" si="6"/>
        <v>3.1920805122711284</v>
      </c>
      <c r="E24" s="9">
        <v>6.3478061416108511E-2</v>
      </c>
      <c r="F24" s="34">
        <f t="shared" si="7"/>
        <v>3.9859953475488799</v>
      </c>
      <c r="G24" s="35">
        <v>1</v>
      </c>
      <c r="H24" s="3">
        <f t="shared" si="0"/>
        <v>1988</v>
      </c>
      <c r="I24" s="9">
        <v>0.16809292638982101</v>
      </c>
      <c r="J24" s="34">
        <f t="shared" si="8"/>
        <v>6.7677214668408725</v>
      </c>
      <c r="K24" s="35">
        <f t="shared" si="3"/>
        <v>4.4094602639090014E-2</v>
      </c>
      <c r="L24" s="9">
        <v>0.123998323750731</v>
      </c>
      <c r="M24" s="35">
        <f t="shared" si="9"/>
        <v>3.0186721207427247</v>
      </c>
      <c r="N24" s="35">
        <f t="shared" si="10"/>
        <v>0.11842290584355779</v>
      </c>
      <c r="O24" s="3">
        <f t="shared" si="1"/>
        <v>1988</v>
      </c>
      <c r="P24" s="9">
        <v>9.6730060248813712E-2</v>
      </c>
      <c r="Q24" s="9">
        <f t="shared" si="11"/>
        <v>0.13241149331931737</v>
      </c>
      <c r="R24" s="34">
        <f t="shared" si="12"/>
        <v>4.7530439777534017</v>
      </c>
      <c r="S24" s="35">
        <f t="shared" si="4"/>
        <v>9.3089299622639149E-2</v>
      </c>
      <c r="T24" s="35">
        <v>3.6407606261745699E-3</v>
      </c>
      <c r="U24" s="35">
        <f t="shared" si="13"/>
        <v>0.87462449025247391</v>
      </c>
      <c r="V24" s="35">
        <f t="shared" si="14"/>
        <v>8.1122832416265667E-2</v>
      </c>
      <c r="W24" s="3">
        <f t="shared" si="2"/>
        <v>1988</v>
      </c>
      <c r="X24" s="9">
        <f t="shared" si="39"/>
        <v>5.7764257410361841E-2</v>
      </c>
      <c r="Y24" s="9">
        <f t="shared" si="20"/>
        <v>7.724715882958777E-2</v>
      </c>
      <c r="Z24" s="9">
        <v>5.7764257410361841E-2</v>
      </c>
      <c r="AA24" s="9">
        <v>7.1918980254386256E-3</v>
      </c>
      <c r="AB24" s="9">
        <f t="shared" si="40"/>
        <v>5.0211245229502266E-2</v>
      </c>
      <c r="AC24" s="9">
        <f t="shared" si="31"/>
        <v>8.913559277873416E-2</v>
      </c>
      <c r="AD24" s="9">
        <f t="shared" si="32"/>
        <v>6.1900858990050475E-2</v>
      </c>
      <c r="AE24" s="9">
        <f t="shared" si="34"/>
        <v>0.75320960765265765</v>
      </c>
      <c r="AF24" s="35">
        <f t="shared" si="35"/>
        <v>1.5921835029959943</v>
      </c>
      <c r="AG24" s="9">
        <f t="shared" si="36"/>
        <v>2.7234733788683685E-2</v>
      </c>
      <c r="AH24" s="37">
        <f t="shared" si="37"/>
        <v>1.1674526494830819</v>
      </c>
      <c r="AI24" s="38">
        <v>1988</v>
      </c>
      <c r="AJ24" s="39">
        <v>4.7500000000000001E-2</v>
      </c>
      <c r="AK24" s="39">
        <v>1.3764802011315247E-2</v>
      </c>
      <c r="AL24" s="39">
        <v>6.1800000000000001E-2</v>
      </c>
      <c r="AM24" s="34">
        <f t="shared" si="15"/>
        <v>7.589323440371067</v>
      </c>
      <c r="AN24" s="35">
        <f t="shared" si="33"/>
        <v>5.0572359384923216E-2</v>
      </c>
      <c r="AO24" s="9">
        <f t="shared" si="38"/>
        <v>7.1918980254386256E-3</v>
      </c>
      <c r="AP24" s="35">
        <f t="shared" si="21"/>
        <v>2.2110779304445418</v>
      </c>
      <c r="AQ24" s="35">
        <f t="shared" si="17"/>
        <v>0.11102097618709142</v>
      </c>
      <c r="AR24" s="35">
        <f t="shared" si="22"/>
        <v>3.4780130313223606E-2</v>
      </c>
      <c r="AS24" s="35">
        <v>1.9300000000000001E-2</v>
      </c>
      <c r="AT24" s="35">
        <v>7.7609999999999998E-2</v>
      </c>
      <c r="AU24" s="35">
        <v>5.1945593208074597E-2</v>
      </c>
      <c r="AV24" s="35">
        <v>4.1410632431507097E-2</v>
      </c>
      <c r="AW24" s="3">
        <v>1.2534303786200001</v>
      </c>
      <c r="AX24" s="3">
        <f t="shared" si="23"/>
        <v>2.2110779304445418</v>
      </c>
      <c r="AY24" s="2">
        <f t="shared" si="24"/>
        <v>125.343037862</v>
      </c>
      <c r="AZ24" s="2">
        <f t="shared" si="25"/>
        <v>162.49675870010509</v>
      </c>
      <c r="BA24" s="35">
        <f t="shared" si="26"/>
        <v>1.3117029327570862E-2</v>
      </c>
      <c r="BB24" s="3">
        <f t="shared" si="18"/>
        <v>1988</v>
      </c>
      <c r="BC24" s="2">
        <f t="shared" si="5"/>
        <v>221.10779304445418</v>
      </c>
      <c r="BL24" s="35">
        <v>-1.75638683140278E-2</v>
      </c>
      <c r="BM24" s="35">
        <v>4.54964302480221E-2</v>
      </c>
      <c r="BN24" s="35">
        <v>-6.3060298562049893E-2</v>
      </c>
      <c r="BO24" s="35">
        <v>2.3779441375345503</v>
      </c>
      <c r="BP24" s="35">
        <v>6.8459729321244964</v>
      </c>
      <c r="BQ24" s="35">
        <v>0.11546951145414625</v>
      </c>
    </row>
    <row r="25" spans="1:69">
      <c r="A25" s="1">
        <v>1989</v>
      </c>
      <c r="B25" s="9">
        <f t="shared" si="19"/>
        <v>0.17139263183008491</v>
      </c>
      <c r="C25" s="9">
        <v>4.6472994918363701E-2</v>
      </c>
      <c r="D25" s="34">
        <f t="shared" si="6"/>
        <v>3.3404260536969126</v>
      </c>
      <c r="E25" s="9">
        <v>8.3704261575446109E-2</v>
      </c>
      <c r="F25" s="34">
        <f t="shared" si="7"/>
        <v>4.3196401447586226</v>
      </c>
      <c r="G25" s="35">
        <v>1</v>
      </c>
      <c r="H25" s="3">
        <f t="shared" si="0"/>
        <v>1989</v>
      </c>
      <c r="I25" s="9">
        <v>0.314908447912292</v>
      </c>
      <c r="J25" s="34">
        <f t="shared" si="8"/>
        <v>8.8989341298664328</v>
      </c>
      <c r="K25" s="35">
        <f t="shared" si="3"/>
        <v>4.2409258734105004E-2</v>
      </c>
      <c r="L25" s="9">
        <v>0.272499189178187</v>
      </c>
      <c r="M25" s="35">
        <f t="shared" si="9"/>
        <v>3.8412578260399153</v>
      </c>
      <c r="N25" s="35">
        <f t="shared" si="10"/>
        <v>0.12801964700200769</v>
      </c>
      <c r="O25" s="3">
        <f t="shared" si="1"/>
        <v>1989</v>
      </c>
      <c r="P25" s="9">
        <v>0.18114633713259798</v>
      </c>
      <c r="Q25" s="9">
        <f t="shared" si="11"/>
        <v>0.24802739252244499</v>
      </c>
      <c r="R25" s="34">
        <f t="shared" si="12"/>
        <v>5.6140404845535832</v>
      </c>
      <c r="S25" s="35">
        <f t="shared" si="4"/>
        <v>9.4926318724595171E-2</v>
      </c>
      <c r="T25" s="35">
        <v>8.6220018408002808E-2</v>
      </c>
      <c r="U25" s="35">
        <f t="shared" si="13"/>
        <v>0.95003462990213228</v>
      </c>
      <c r="V25" s="35">
        <f t="shared" si="14"/>
        <v>8.302488312604292E-2</v>
      </c>
      <c r="W25" s="3">
        <f t="shared" si="2"/>
        <v>1989</v>
      </c>
      <c r="X25" s="9">
        <f t="shared" si="39"/>
        <v>1.8123110445364743E-2</v>
      </c>
      <c r="Y25" s="9">
        <f t="shared" si="20"/>
        <v>9.9634723788981361E-2</v>
      </c>
      <c r="Z25" s="9">
        <v>1.8123110445364743E-2</v>
      </c>
      <c r="AA25" s="9">
        <v>-2.99469267407666E-2</v>
      </c>
      <c r="AB25" s="9">
        <f t="shared" si="40"/>
        <v>4.9554028033356179E-2</v>
      </c>
      <c r="AC25" s="9">
        <f t="shared" si="31"/>
        <v>4.3099290857039348E-2</v>
      </c>
      <c r="AD25" s="9">
        <f t="shared" si="32"/>
        <v>5.8516989549734395E-2</v>
      </c>
      <c r="AE25" s="9">
        <f t="shared" si="34"/>
        <v>0.71203468673761894</v>
      </c>
      <c r="AF25" s="35">
        <f t="shared" si="35"/>
        <v>1.5676356974833223</v>
      </c>
      <c r="AG25" s="9">
        <f t="shared" si="36"/>
        <v>-1.5417698692695046E-2</v>
      </c>
      <c r="AH25" s="37">
        <f t="shared" si="37"/>
        <v>1.1336898817845575</v>
      </c>
      <c r="AI25" s="38">
        <v>1989</v>
      </c>
      <c r="AJ25" s="39">
        <v>4.5499999999999999E-2</v>
      </c>
      <c r="AK25" s="39">
        <v>2.0918017297111291E-3</v>
      </c>
      <c r="AL25" s="39">
        <v>4.7600000000000003E-2</v>
      </c>
      <c r="AM25" s="34">
        <f t="shared" si="15"/>
        <v>7.7268655872865075</v>
      </c>
      <c r="AN25" s="35">
        <f t="shared" si="33"/>
        <v>4.8070037186131342E-2</v>
      </c>
      <c r="AO25" s="9">
        <f t="shared" si="38"/>
        <v>-2.99469267407666E-2</v>
      </c>
      <c r="AP25" s="35">
        <f t="shared" si="21"/>
        <v>2.1448629416433933</v>
      </c>
      <c r="AQ25" s="35">
        <f t="shared" si="17"/>
        <v>0.10628659833790345</v>
      </c>
      <c r="AR25" s="35">
        <f t="shared" si="22"/>
        <v>3.1818276061005471E-2</v>
      </c>
      <c r="AS25" s="35">
        <v>-1.47E-2</v>
      </c>
      <c r="AT25" s="35">
        <v>7.2300000000000003E-2</v>
      </c>
      <c r="AU25" s="35">
        <v>4.6586241573095301E-2</v>
      </c>
      <c r="AV25" s="35">
        <v>8.3522647619247402E-3</v>
      </c>
      <c r="AW25" s="3">
        <v>1.10245384164</v>
      </c>
      <c r="AX25" s="3">
        <f t="shared" si="23"/>
        <v>2.1448629416433933</v>
      </c>
      <c r="AY25" s="2">
        <f t="shared" si="24"/>
        <v>110.245384164</v>
      </c>
      <c r="AZ25" s="2">
        <f t="shared" si="25"/>
        <v>157.63048017170104</v>
      </c>
      <c r="BA25" s="35">
        <f t="shared" si="26"/>
        <v>-0.12834563501694518</v>
      </c>
      <c r="BB25" s="3">
        <f t="shared" si="18"/>
        <v>1989</v>
      </c>
      <c r="BC25" s="2">
        <f t="shared" si="5"/>
        <v>214.48629416433934</v>
      </c>
      <c r="BL25" s="35">
        <v>9.3356225639581694E-2</v>
      </c>
      <c r="BM25" s="35">
        <v>5.1945593208074597E-2</v>
      </c>
      <c r="BN25" s="35">
        <v>4.1410632431507097E-2</v>
      </c>
      <c r="BO25" s="35">
        <v>2.4764163081566508</v>
      </c>
      <c r="BP25" s="35">
        <v>7.4850871258983798</v>
      </c>
      <c r="BQ25" s="35">
        <v>0.12352371883989555</v>
      </c>
    </row>
    <row r="26" spans="1:69">
      <c r="A26" s="1">
        <v>1990</v>
      </c>
      <c r="B26" s="9">
        <f t="shared" si="19"/>
        <v>2.8861719687991991E-2</v>
      </c>
      <c r="C26" s="9">
        <v>6.1062747325985704E-2</v>
      </c>
      <c r="D26" s="34">
        <f t="shared" si="6"/>
        <v>3.5444016457749465</v>
      </c>
      <c r="E26" s="9">
        <v>7.8134698216319493E-2</v>
      </c>
      <c r="F26" s="34">
        <f t="shared" si="7"/>
        <v>4.6571539238724364</v>
      </c>
      <c r="G26" s="35">
        <v>1</v>
      </c>
      <c r="H26" s="3">
        <f t="shared" si="0"/>
        <v>1990</v>
      </c>
      <c r="I26" s="9">
        <v>-3.1726715611784501E-2</v>
      </c>
      <c r="J26" s="34">
        <f t="shared" si="8"/>
        <v>8.6166001774801568</v>
      </c>
      <c r="K26" s="35">
        <f t="shared" si="3"/>
        <v>3.3855707817788891E-2</v>
      </c>
      <c r="L26" s="9">
        <v>-6.5582423429573392E-2</v>
      </c>
      <c r="M26" s="35">
        <f t="shared" si="9"/>
        <v>3.5893388287904027</v>
      </c>
      <c r="N26" s="35">
        <f t="shared" si="10"/>
        <v>0.13004850261120232</v>
      </c>
      <c r="O26" s="3">
        <f t="shared" si="1"/>
        <v>1990</v>
      </c>
      <c r="P26" s="9">
        <v>6.1825106134576202E-2</v>
      </c>
      <c r="Q26" s="9">
        <f t="shared" si="11"/>
        <v>1.5049195261395851E-2</v>
      </c>
      <c r="R26" s="34">
        <f t="shared" si="12"/>
        <v>5.9611291333549161</v>
      </c>
      <c r="S26" s="35">
        <f t="shared" si="4"/>
        <v>8.7953423910359207E-2</v>
      </c>
      <c r="T26" s="35">
        <v>-2.6128317775782998E-2</v>
      </c>
      <c r="U26" s="35">
        <f t="shared" si="13"/>
        <v>0.92521182319405104</v>
      </c>
      <c r="V26" s="35">
        <f t="shared" si="14"/>
        <v>8.3558798533303461E-2</v>
      </c>
      <c r="W26" s="3">
        <f t="shared" si="2"/>
        <v>1990</v>
      </c>
      <c r="X26" s="9">
        <f t="shared" si="39"/>
        <v>5.6486768541184285E-2</v>
      </c>
      <c r="Y26" s="9">
        <f t="shared" si="20"/>
        <v>5.9155937337880243E-2</v>
      </c>
      <c r="Z26" s="9">
        <v>5.6486768541184285E-2</v>
      </c>
      <c r="AA26" s="9">
        <v>2.1588602122966094E-3</v>
      </c>
      <c r="AB26" s="9">
        <f t="shared" si="40"/>
        <v>5.4210874628578321E-2</v>
      </c>
      <c r="AC26" s="9">
        <f t="shared" si="31"/>
        <v>-4.7296344130301426E-2</v>
      </c>
      <c r="AD26" s="9">
        <f t="shared" si="32"/>
        <v>6.3484514372490253E-2</v>
      </c>
      <c r="AE26" s="9">
        <f t="shared" si="34"/>
        <v>0.77247952520672936</v>
      </c>
      <c r="AF26" s="35">
        <f t="shared" si="35"/>
        <v>1.3939716690964974</v>
      </c>
      <c r="AG26" s="9">
        <f t="shared" si="36"/>
        <v>-0.11078085850279168</v>
      </c>
      <c r="AH26" s="37">
        <f t="shared" si="37"/>
        <v>1.2109664792890369</v>
      </c>
      <c r="AI26" s="38">
        <v>1990</v>
      </c>
      <c r="AJ26" s="39">
        <v>4.8500000000000001E-2</v>
      </c>
      <c r="AK26" s="39">
        <v>-4.3057262363289994E-2</v>
      </c>
      <c r="AL26" s="39">
        <v>3.8E-3</v>
      </c>
      <c r="AM26" s="34">
        <f t="shared" si="15"/>
        <v>8.1633312552644028</v>
      </c>
      <c r="AN26" s="35">
        <f t="shared" si="33"/>
        <v>5.4327908328887675E-2</v>
      </c>
      <c r="AO26" s="9">
        <f t="shared" si="38"/>
        <v>2.1588602122966094E-3</v>
      </c>
      <c r="AP26" s="35">
        <f t="shared" si="21"/>
        <v>2.1494934009089368</v>
      </c>
      <c r="AQ26" s="35">
        <f t="shared" si="17"/>
        <v>0.11652591727163063</v>
      </c>
      <c r="AR26" s="35">
        <f t="shared" si="22"/>
        <v>3.2876047614562441E-2</v>
      </c>
      <c r="AS26" s="35">
        <v>-0.1386</v>
      </c>
      <c r="AT26" s="35">
        <v>7.2499999999999995E-2</v>
      </c>
      <c r="AU26" s="35">
        <v>3.8567822426557499E-2</v>
      </c>
      <c r="AV26" s="35">
        <v>-9.4284780323505402E-2</v>
      </c>
      <c r="AW26" s="3">
        <v>0.80510021284900002</v>
      </c>
      <c r="AX26" s="3">
        <f t="shared" si="23"/>
        <v>2.1494934009089368</v>
      </c>
      <c r="AY26" s="2">
        <f t="shared" si="24"/>
        <v>80.510021284900006</v>
      </c>
      <c r="AZ26" s="2">
        <f t="shared" si="25"/>
        <v>157.97078234358892</v>
      </c>
      <c r="BA26" s="35">
        <f t="shared" si="26"/>
        <v>-0.31432698176960283</v>
      </c>
      <c r="BB26" s="3">
        <f t="shared" si="18"/>
        <v>1990</v>
      </c>
      <c r="BC26" s="2">
        <f t="shared" si="5"/>
        <v>214.94934009089368</v>
      </c>
      <c r="BL26" s="35">
        <v>5.4938506335020038E-2</v>
      </c>
      <c r="BM26" s="35">
        <v>4.6586241573095301E-2</v>
      </c>
      <c r="BN26" s="35">
        <v>8.3522647619247402E-3</v>
      </c>
      <c r="BO26" s="35">
        <v>2.4970999928231232</v>
      </c>
      <c r="BP26" s="35">
        <v>7.896306632382724</v>
      </c>
      <c r="BQ26" s="35">
        <v>0.11536692836733854</v>
      </c>
    </row>
    <row r="27" spans="1:69">
      <c r="A27" s="1">
        <v>1991</v>
      </c>
      <c r="B27" s="9">
        <f t="shared" si="19"/>
        <v>0.15335012441917981</v>
      </c>
      <c r="C27" s="9">
        <v>3.0642949124858699E-2</v>
      </c>
      <c r="D27" s="34">
        <f t="shared" si="6"/>
        <v>3.6530125650844938</v>
      </c>
      <c r="E27" s="9">
        <v>5.5952702820080497E-2</v>
      </c>
      <c r="F27" s="34">
        <f t="shared" si="7"/>
        <v>4.9177342733622433</v>
      </c>
      <c r="G27" s="35">
        <v>1</v>
      </c>
      <c r="H27" s="3">
        <f t="shared" si="0"/>
        <v>1991</v>
      </c>
      <c r="I27" s="9">
        <v>0.30549478539186903</v>
      </c>
      <c r="J27" s="34">
        <f t="shared" si="8"/>
        <v>11.248926599506998</v>
      </c>
      <c r="K27" s="35">
        <f t="shared" si="3"/>
        <v>4.2429240084822017E-2</v>
      </c>
      <c r="L27" s="9">
        <v>0.26306554530704701</v>
      </c>
      <c r="M27" s="35">
        <f t="shared" si="9"/>
        <v>4.5335702050779068</v>
      </c>
      <c r="N27" s="35">
        <f t="shared" si="10"/>
        <v>0.15229291891252186</v>
      </c>
      <c r="O27" s="3">
        <f t="shared" si="1"/>
        <v>1991</v>
      </c>
      <c r="P27" s="9">
        <v>0.19299369977915501</v>
      </c>
      <c r="Q27" s="9">
        <f t="shared" si="11"/>
        <v>0.24924424258551203</v>
      </c>
      <c r="R27" s="34">
        <f t="shared" si="12"/>
        <v>7.1115894996623892</v>
      </c>
      <c r="S27" s="35">
        <f t="shared" si="4"/>
        <v>9.1981044135505008E-2</v>
      </c>
      <c r="T27" s="35">
        <v>0.10101265564365</v>
      </c>
      <c r="U27" s="35">
        <f t="shared" si="13"/>
        <v>1.0186699264877852</v>
      </c>
      <c r="V27" s="35">
        <f t="shared" si="14"/>
        <v>8.5101949543903072E-2</v>
      </c>
      <c r="W27" s="3">
        <f t="shared" si="2"/>
        <v>1991</v>
      </c>
      <c r="X27" s="9">
        <f t="shared" si="39"/>
        <v>-3.8438111913484674E-2</v>
      </c>
      <c r="Y27" s="9">
        <f t="shared" si="20"/>
        <v>7.7277793932835168E-2</v>
      </c>
      <c r="Z27" s="9">
        <v>-3.8438111913484674E-2</v>
      </c>
      <c r="AA27" s="9">
        <v>-9.1736120096044926E-2</v>
      </c>
      <c r="AB27" s="9">
        <f t="shared" si="40"/>
        <v>5.8681193166237433E-2</v>
      </c>
      <c r="AC27" s="9">
        <f t="shared" si="31"/>
        <v>-9.4083447105879861E-2</v>
      </c>
      <c r="AD27" s="9">
        <f t="shared" si="32"/>
        <v>7.226376357194457E-2</v>
      </c>
      <c r="AE27" s="9">
        <f t="shared" si="34"/>
        <v>0.87930542314893334</v>
      </c>
      <c r="AF27" s="35">
        <f t="shared" si="35"/>
        <v>1.1620883701783837</v>
      </c>
      <c r="AG27" s="9">
        <f t="shared" si="36"/>
        <v>-0.16634721067782443</v>
      </c>
      <c r="AH27" s="37">
        <f t="shared" si="37"/>
        <v>1.2257268483525205</v>
      </c>
      <c r="AI27" s="38">
        <v>1991</v>
      </c>
      <c r="AJ27" s="39">
        <v>5.1299999999999998E-2</v>
      </c>
      <c r="AK27" s="39">
        <v>-9.2373241689103769E-2</v>
      </c>
      <c r="AL27" s="39">
        <v>-4.48E-2</v>
      </c>
      <c r="AM27" s="34">
        <f t="shared" si="15"/>
        <v>7.8495482148877027</v>
      </c>
      <c r="AN27" s="35">
        <f t="shared" si="33"/>
        <v>5.3298008182560253E-2</v>
      </c>
      <c r="AO27" s="9">
        <f t="shared" si="38"/>
        <v>-9.1736120096044926E-2</v>
      </c>
      <c r="AP27" s="35">
        <f t="shared" si="21"/>
        <v>1.9523072161374986</v>
      </c>
      <c r="AQ27" s="35">
        <f t="shared" si="17"/>
        <v>0.11456371687000377</v>
      </c>
      <c r="AR27" s="35">
        <f t="shared" si="22"/>
        <v>3.1361435206931437E-2</v>
      </c>
      <c r="AS27" s="35">
        <v>-0.19320000000000001</v>
      </c>
      <c r="AT27" s="35">
        <v>8.0100000000000005E-2</v>
      </c>
      <c r="AU27" s="35">
        <v>5.1691107451915699E-2</v>
      </c>
      <c r="AV27" s="35">
        <v>-0.17848359048366499</v>
      </c>
      <c r="AW27" s="3">
        <v>0.98255327162299999</v>
      </c>
      <c r="AX27" s="3">
        <f t="shared" si="23"/>
        <v>1.9523072161374986</v>
      </c>
      <c r="AY27" s="2">
        <f t="shared" si="24"/>
        <v>98.255327162300006</v>
      </c>
      <c r="AZ27" s="2">
        <f t="shared" si="25"/>
        <v>143.47915568285129</v>
      </c>
      <c r="BA27" s="35">
        <f t="shared" si="26"/>
        <v>0.1991878050732101</v>
      </c>
      <c r="BB27" s="3">
        <f t="shared" si="18"/>
        <v>1991</v>
      </c>
      <c r="BC27" s="2">
        <f t="shared" si="5"/>
        <v>195.23072161374986</v>
      </c>
      <c r="BL27" s="35">
        <v>-5.5716957896947902E-2</v>
      </c>
      <c r="BM27" s="35">
        <v>3.8567822426557499E-2</v>
      </c>
      <c r="BN27" s="35">
        <v>-9.4284780323505402E-2</v>
      </c>
      <c r="BO27" s="35">
        <v>2.2616614685539682</v>
      </c>
      <c r="BP27" s="35">
        <v>7.4563484482048654</v>
      </c>
      <c r="BQ27" s="35">
        <v>9.6307709104560227E-2</v>
      </c>
    </row>
    <row r="28" spans="1:69">
      <c r="A28" s="3">
        <v>1992</v>
      </c>
      <c r="B28" s="9">
        <f t="shared" si="19"/>
        <v>3.8303879918105813E-2</v>
      </c>
      <c r="C28" s="9">
        <v>2.9006642776966799E-2</v>
      </c>
      <c r="D28" s="34">
        <f t="shared" si="6"/>
        <v>3.7589741956196709</v>
      </c>
      <c r="E28" s="9">
        <v>3.5063070312244302E-2</v>
      </c>
      <c r="F28" s="34">
        <f t="shared" si="7"/>
        <v>5.0901651359660773</v>
      </c>
      <c r="G28" s="35">
        <v>1</v>
      </c>
      <c r="H28" s="3">
        <f t="shared" si="0"/>
        <v>1992</v>
      </c>
      <c r="I28" s="9">
        <v>7.6702054112186099E-2</v>
      </c>
      <c r="J28" s="34">
        <f t="shared" si="8"/>
        <v>12.111742376246394</v>
      </c>
      <c r="K28" s="35">
        <f t="shared" si="3"/>
        <v>3.2059131325771699E-2</v>
      </c>
      <c r="L28" s="9">
        <v>4.46429227864144E-2</v>
      </c>
      <c r="M28" s="35">
        <f t="shared" si="9"/>
        <v>4.7359620296899889</v>
      </c>
      <c r="N28" s="35">
        <f t="shared" si="10"/>
        <v>0.14534232257919835</v>
      </c>
      <c r="O28" s="3">
        <f t="shared" si="1"/>
        <v>1992</v>
      </c>
      <c r="P28" s="9">
        <v>8.0538729644052898E-2</v>
      </c>
      <c r="Q28" s="9">
        <f t="shared" si="11"/>
        <v>7.8620391878119505E-2</v>
      </c>
      <c r="R28" s="34">
        <f t="shared" si="12"/>
        <v>7.6843478837151844</v>
      </c>
      <c r="S28" s="35">
        <f t="shared" si="4"/>
        <v>7.7106759348245693E-2</v>
      </c>
      <c r="T28" s="35">
        <v>3.4319702958072102E-3</v>
      </c>
      <c r="U28" s="35">
        <f t="shared" si="13"/>
        <v>1.0221659714167235</v>
      </c>
      <c r="V28" s="35">
        <f t="shared" si="14"/>
        <v>7.8546336876988782E-2</v>
      </c>
      <c r="W28" s="3">
        <f t="shared" si="2"/>
        <v>1992</v>
      </c>
      <c r="X28" s="9">
        <f t="shared" si="39"/>
        <v>-4.2329144001921559E-2</v>
      </c>
      <c r="Y28" s="9">
        <f t="shared" si="20"/>
        <v>1.9104792821065669E-2</v>
      </c>
      <c r="Z28" s="9">
        <v>-4.2329144001921559E-2</v>
      </c>
      <c r="AA28" s="9">
        <v>-9.9827009035961312E-2</v>
      </c>
      <c r="AB28" s="9">
        <f t="shared" si="40"/>
        <v>6.3874239297562641E-2</v>
      </c>
      <c r="AC28" s="9">
        <f t="shared" si="31"/>
        <v>2.6792384928470456E-2</v>
      </c>
      <c r="AD28" s="9">
        <f t="shared" si="32"/>
        <v>8.941159648312301E-2</v>
      </c>
      <c r="AE28" s="9">
        <f t="shared" si="34"/>
        <v>1.0879602416741183</v>
      </c>
      <c r="AF28" s="35">
        <f t="shared" si="35"/>
        <v>1.0893193126809821</v>
      </c>
      <c r="AG28" s="9">
        <f t="shared" si="36"/>
        <v>-6.2619211554652554E-2</v>
      </c>
      <c r="AH28" s="37">
        <f t="shared" si="37"/>
        <v>1.2643059440659565</v>
      </c>
      <c r="AI28" s="38">
        <v>1992</v>
      </c>
      <c r="AJ28" s="39">
        <v>5.8299999999999998E-2</v>
      </c>
      <c r="AK28" s="39">
        <v>-8.0471629635323283E-2</v>
      </c>
      <c r="AL28" s="39">
        <v>-2.5600000000000001E-2</v>
      </c>
      <c r="AM28" s="34">
        <f t="shared" si="15"/>
        <v>7.5172835581496944</v>
      </c>
      <c r="AN28" s="35">
        <f t="shared" si="33"/>
        <v>5.7497865034039752E-2</v>
      </c>
      <c r="AO28" s="9">
        <f t="shared" si="38"/>
        <v>-9.9827009035961312E-2</v>
      </c>
      <c r="AP28" s="35">
        <f t="shared" si="21"/>
        <v>1.757414226031168</v>
      </c>
      <c r="AQ28" s="35">
        <f t="shared" si="17"/>
        <v>0.11225349681845577</v>
      </c>
      <c r="AR28" s="35">
        <f t="shared" si="22"/>
        <v>2.9862800587794579E-2</v>
      </c>
      <c r="AS28" s="35">
        <v>-0.1128</v>
      </c>
      <c r="AT28" s="35">
        <v>9.5500000000000002E-2</v>
      </c>
      <c r="AU28" s="35">
        <v>6.07868991792202E-2</v>
      </c>
      <c r="AV28" s="35">
        <v>-7.3340944945812198E-2</v>
      </c>
      <c r="AW28" s="3">
        <v>1.00581253985</v>
      </c>
      <c r="AX28" s="3">
        <f t="shared" si="23"/>
        <v>1.757414226031168</v>
      </c>
      <c r="AY28" s="2">
        <f t="shared" si="24"/>
        <v>100.58125398499999</v>
      </c>
      <c r="AZ28" s="2">
        <f t="shared" si="25"/>
        <v>129.1560607120272</v>
      </c>
      <c r="BA28" s="35">
        <f t="shared" si="26"/>
        <v>2.3396428443459349E-2</v>
      </c>
      <c r="BB28" s="3">
        <f t="shared" si="18"/>
        <v>1992</v>
      </c>
      <c r="BC28" s="2">
        <f t="shared" si="5"/>
        <v>175.7414226031168</v>
      </c>
      <c r="BL28" s="35">
        <v>-0.12679248303174931</v>
      </c>
      <c r="BM28" s="35">
        <v>5.1691107451915699E-2</v>
      </c>
      <c r="BN28" s="35">
        <v>-0.17848359048366499</v>
      </c>
      <c r="BO28" s="35">
        <v>1.8579920091878974</v>
      </c>
      <c r="BP28" s="35">
        <v>6.5109395141070401</v>
      </c>
      <c r="BQ28" s="35">
        <v>0.11690778599088063</v>
      </c>
    </row>
    <row r="29" spans="1:69">
      <c r="A29" s="3">
        <v>1993</v>
      </c>
      <c r="B29" s="9">
        <f t="shared" si="19"/>
        <v>0.14707666405460174</v>
      </c>
      <c r="C29" s="9">
        <v>2.7484228589443802E-2</v>
      </c>
      <c r="D29" s="34">
        <f t="shared" si="6"/>
        <v>3.8622867016739031</v>
      </c>
      <c r="E29" s="9">
        <v>2.8969460120922001E-2</v>
      </c>
      <c r="F29" s="34">
        <f t="shared" si="7"/>
        <v>5.2376244718813547</v>
      </c>
      <c r="G29" s="35">
        <v>1</v>
      </c>
      <c r="H29" s="3">
        <f t="shared" si="0"/>
        <v>1993</v>
      </c>
      <c r="I29" s="9">
        <v>9.9897970356117305E-2</v>
      </c>
      <c r="J29" s="34">
        <f t="shared" si="8"/>
        <v>13.321680857109586</v>
      </c>
      <c r="K29" s="35">
        <f t="shared" si="3"/>
        <v>2.9347742554388004E-2</v>
      </c>
      <c r="L29" s="9">
        <v>7.0550227801729301E-2</v>
      </c>
      <c r="M29" s="35">
        <f t="shared" si="9"/>
        <v>5.0700852297449579</v>
      </c>
      <c r="N29" s="35">
        <f t="shared" si="10"/>
        <v>0.13898979439469866</v>
      </c>
      <c r="O29" s="3">
        <f t="shared" si="1"/>
        <v>1993</v>
      </c>
      <c r="P29" s="9">
        <v>0.182404346403994</v>
      </c>
      <c r="Q29" s="9">
        <f t="shared" si="11"/>
        <v>0.14115115838005565</v>
      </c>
      <c r="R29" s="34">
        <f t="shared" si="12"/>
        <v>9.0860063369851662</v>
      </c>
      <c r="S29" s="35">
        <f t="shared" si="4"/>
        <v>7.525906789923599E-2</v>
      </c>
      <c r="T29" s="35">
        <v>0.10714527850475801</v>
      </c>
      <c r="U29" s="35">
        <f t="shared" si="13"/>
        <v>1.1316862291022549</v>
      </c>
      <c r="V29" s="35">
        <f t="shared" si="14"/>
        <v>7.692725824713971E-2</v>
      </c>
      <c r="W29" s="3">
        <f t="shared" si="2"/>
        <v>1993</v>
      </c>
      <c r="X29" s="9">
        <f t="shared" si="39"/>
        <v>0.1589276754036939</v>
      </c>
      <c r="Y29" s="9">
        <f t="shared" si="20"/>
        <v>0.17066601090384395</v>
      </c>
      <c r="Z29" s="9">
        <v>0.1589276754036939</v>
      </c>
      <c r="AA29" s="9">
        <v>8.9209952397435455E-2</v>
      </c>
      <c r="AB29" s="9">
        <f t="shared" si="40"/>
        <v>6.4007607397273958E-2</v>
      </c>
      <c r="AC29" s="9">
        <f t="shared" si="31"/>
        <v>0.13962872838728033</v>
      </c>
      <c r="AD29" s="9">
        <f t="shared" si="32"/>
        <v>9.5080500176335611E-2</v>
      </c>
      <c r="AE29" s="9">
        <f t="shared" si="34"/>
        <v>1.1569394577342973</v>
      </c>
      <c r="AF29" s="35">
        <f t="shared" si="35"/>
        <v>1.1378465580168839</v>
      </c>
      <c r="AG29" s="9">
        <f t="shared" si="36"/>
        <v>4.4548228210944722E-2</v>
      </c>
      <c r="AH29" s="37">
        <f t="shared" si="37"/>
        <v>1.2602764949126328</v>
      </c>
      <c r="AI29" s="38">
        <v>1993</v>
      </c>
      <c r="AJ29" s="39">
        <v>6.3200000000000006E-2</v>
      </c>
      <c r="AK29" s="39">
        <v>-3.0463686496816078E-2</v>
      </c>
      <c r="AL29" s="39">
        <v>3.1300000000000001E-2</v>
      </c>
      <c r="AM29" s="34">
        <f t="shared" si="15"/>
        <v>8.7119879593968346</v>
      </c>
      <c r="AN29" s="35">
        <f t="shared" si="33"/>
        <v>6.9717723006258447E-2</v>
      </c>
      <c r="AO29" s="9">
        <f t="shared" si="38"/>
        <v>8.9209952397435455E-2</v>
      </c>
      <c r="AP29" s="35">
        <f t="shared" si="21"/>
        <v>1.9141930654779844</v>
      </c>
      <c r="AQ29" s="35">
        <f t="shared" si="17"/>
        <v>0.12252291821769905</v>
      </c>
      <c r="AR29" s="35">
        <f t="shared" si="22"/>
        <v>3.1722895704401746E-2</v>
      </c>
      <c r="AU29" s="35">
        <v>7.3261328041553497E-2</v>
      </c>
      <c r="AV29" s="35">
        <v>2.1742854267358801E-2</v>
      </c>
      <c r="AW29" s="3">
        <v>1.1136356569200001</v>
      </c>
      <c r="AX29" s="3">
        <f t="shared" si="23"/>
        <v>1.9141930654779844</v>
      </c>
      <c r="AY29" s="2">
        <f t="shared" si="24"/>
        <v>111.36356569200001</v>
      </c>
      <c r="AZ29" s="2">
        <f t="shared" si="25"/>
        <v>140.67806673998743</v>
      </c>
      <c r="BA29" s="35">
        <f t="shared" si="26"/>
        <v>0.10183431737342907</v>
      </c>
      <c r="BB29" s="3">
        <f t="shared" si="18"/>
        <v>1993</v>
      </c>
      <c r="BC29" s="2">
        <f t="shared" si="5"/>
        <v>191.41930654779844</v>
      </c>
      <c r="BL29" s="35">
        <v>-1.2554045766592E-2</v>
      </c>
      <c r="BM29" s="35">
        <v>6.07868991792202E-2</v>
      </c>
      <c r="BN29" s="35">
        <v>-7.3340944945812198E-2</v>
      </c>
      <c r="BO29" s="35">
        <v>1.7217251195322887</v>
      </c>
      <c r="BP29" s="35">
        <v>6.4292008814634283</v>
      </c>
      <c r="BQ29" s="35">
        <v>0.11294157293830148</v>
      </c>
    </row>
    <row r="30" spans="1:69">
      <c r="A30" s="3">
        <v>1994</v>
      </c>
      <c r="B30" s="9">
        <f t="shared" si="19"/>
        <v>1.4444759740611032E-3</v>
      </c>
      <c r="C30" s="9">
        <v>2.6748993678024902E-2</v>
      </c>
      <c r="D30" s="34">
        <f t="shared" si="6"/>
        <v>3.9655989842396981</v>
      </c>
      <c r="E30" s="9">
        <v>3.9034600828411002E-2</v>
      </c>
      <c r="F30" s="34">
        <f t="shared" si="7"/>
        <v>5.4420730524303602</v>
      </c>
      <c r="G30" s="35">
        <v>1</v>
      </c>
      <c r="H30" s="3">
        <f t="shared" si="0"/>
        <v>1994</v>
      </c>
      <c r="I30" s="9">
        <v>1.30729553536963E-2</v>
      </c>
      <c r="J30" s="34">
        <f t="shared" si="8"/>
        <v>13.49583459619077</v>
      </c>
      <c r="K30" s="35">
        <f t="shared" si="3"/>
        <v>2.8465614571623998E-2</v>
      </c>
      <c r="L30" s="9">
        <v>-1.53926592179277E-2</v>
      </c>
      <c r="M30" s="35">
        <f t="shared" si="9"/>
        <v>4.9920431355976449</v>
      </c>
      <c r="N30" s="35">
        <f t="shared" si="10"/>
        <v>0.14432309199520368</v>
      </c>
      <c r="O30" s="3">
        <f t="shared" si="1"/>
        <v>1994</v>
      </c>
      <c r="P30" s="9">
        <v>-7.7703888802825E-2</v>
      </c>
      <c r="Q30" s="9">
        <f t="shared" si="11"/>
        <v>-3.2315466724564347E-2</v>
      </c>
      <c r="R30" s="34">
        <f t="shared" si="12"/>
        <v>8.3799883109143085</v>
      </c>
      <c r="S30" s="35">
        <f t="shared" si="4"/>
        <v>6.5182655810429008E-2</v>
      </c>
      <c r="T30" s="35">
        <v>-0.14288654461325401</v>
      </c>
      <c r="U30" s="35">
        <f t="shared" si="13"/>
        <v>0.96998349423943042</v>
      </c>
      <c r="V30" s="35">
        <f t="shared" si="14"/>
        <v>7.3766313956974583E-2</v>
      </c>
      <c r="W30" s="3">
        <f t="shared" si="2"/>
        <v>1994</v>
      </c>
      <c r="X30" s="9">
        <f t="shared" si="39"/>
        <v>6.8964361371312011E-2</v>
      </c>
      <c r="Y30" s="9">
        <f t="shared" si="20"/>
        <v>-4.3697637157564945E-3</v>
      </c>
      <c r="Z30" s="9">
        <v>6.8964361371312011E-2</v>
      </c>
      <c r="AA30" s="9">
        <v>5.9408041857818006E-3</v>
      </c>
      <c r="AB30" s="9">
        <f t="shared" si="40"/>
        <v>6.2651357737239843E-2</v>
      </c>
      <c r="AC30" s="9">
        <f t="shared" si="31"/>
        <v>0.18550364708151262</v>
      </c>
      <c r="AD30" s="9">
        <f t="shared" si="32"/>
        <v>8.9229985174368767E-2</v>
      </c>
      <c r="AE30" s="9">
        <f t="shared" si="34"/>
        <v>1.0857503953998677</v>
      </c>
      <c r="AF30" s="35">
        <f t="shared" si="35"/>
        <v>1.2473912128456088</v>
      </c>
      <c r="AG30" s="9">
        <f t="shared" si="36"/>
        <v>9.627366190714387E-2</v>
      </c>
      <c r="AH30" s="37">
        <f t="shared" si="37"/>
        <v>1.2354173502712102</v>
      </c>
      <c r="AI30" s="38">
        <v>1994</v>
      </c>
      <c r="AJ30" s="39">
        <v>6.3899999999999998E-2</v>
      </c>
      <c r="AK30" s="39">
        <v>2.0231252864767901E-2</v>
      </c>
      <c r="AL30" s="39">
        <v>8.5099999999999995E-2</v>
      </c>
      <c r="AM30" s="34">
        <f t="shared" si="15"/>
        <v>9.3128046452911963</v>
      </c>
      <c r="AN30" s="35">
        <f t="shared" si="33"/>
        <v>6.302355718553021E-2</v>
      </c>
      <c r="AO30" s="9">
        <f t="shared" si="38"/>
        <v>5.9408041857818006E-3</v>
      </c>
      <c r="AP30" s="35">
        <f t="shared" si="21"/>
        <v>1.9255649116537705</v>
      </c>
      <c r="AQ30" s="35">
        <f t="shared" si="17"/>
        <v>0.12063925612629713</v>
      </c>
      <c r="AR30" s="35">
        <f t="shared" si="22"/>
        <v>3.0421446194067604E-2</v>
      </c>
      <c r="AW30" s="3">
        <v>1.00906138101</v>
      </c>
      <c r="AX30" s="3">
        <f t="shared" si="23"/>
        <v>1.9255649116537705</v>
      </c>
      <c r="AY30" s="2">
        <f t="shared" si="24"/>
        <v>100.906138101</v>
      </c>
      <c r="AZ30" s="2">
        <f t="shared" si="25"/>
        <v>141.51380758772402</v>
      </c>
      <c r="BA30" s="35">
        <f t="shared" si="26"/>
        <v>-9.8609456560102338E-2</v>
      </c>
      <c r="BB30" s="3">
        <f t="shared" si="18"/>
        <v>1994</v>
      </c>
      <c r="BC30" s="2">
        <f t="shared" si="5"/>
        <v>192.55649116537705</v>
      </c>
      <c r="BL30" s="35">
        <v>9.5004182308912305E-2</v>
      </c>
      <c r="BM30" s="35">
        <v>7.3261328041553497E-2</v>
      </c>
      <c r="BN30" s="35">
        <v>2.1742854267358801E-2</v>
      </c>
      <c r="BO30" s="35">
        <v>1.7591603378947303</v>
      </c>
      <c r="BP30" s="35">
        <v>7.040001854106599</v>
      </c>
      <c r="BQ30" s="35">
        <v>0.12613586877943792</v>
      </c>
    </row>
    <row r="31" spans="1:69">
      <c r="A31" s="3">
        <v>1995</v>
      </c>
      <c r="B31" s="9">
        <f t="shared" si="19"/>
        <v>0.26592923025054538</v>
      </c>
      <c r="C31" s="9">
        <v>2.53841015311124E-2</v>
      </c>
      <c r="D31" s="34">
        <f t="shared" si="6"/>
        <v>4.0662621514873152</v>
      </c>
      <c r="E31" s="9">
        <v>5.59544883561304E-2</v>
      </c>
      <c r="F31" s="34">
        <f t="shared" si="7"/>
        <v>5.7465814656757859</v>
      </c>
      <c r="G31" s="35">
        <v>1</v>
      </c>
      <c r="H31" s="3">
        <f t="shared" si="0"/>
        <v>1995</v>
      </c>
      <c r="I31" s="9">
        <v>0.37429533372205698</v>
      </c>
      <c r="J31" s="34">
        <f t="shared" si="8"/>
        <v>18.547262510229675</v>
      </c>
      <c r="K31" s="35">
        <f t="shared" si="3"/>
        <v>3.3188885344207941E-2</v>
      </c>
      <c r="L31" s="9">
        <v>0.34110644837784904</v>
      </c>
      <c r="M31" s="35">
        <f t="shared" si="9"/>
        <v>6.6948612397303782</v>
      </c>
      <c r="N31" s="35">
        <f t="shared" si="10"/>
        <v>0.16568034726069053</v>
      </c>
      <c r="O31" s="3">
        <f t="shared" si="1"/>
        <v>1995</v>
      </c>
      <c r="P31" s="9">
        <v>0.31668347002314401</v>
      </c>
      <c r="Q31" s="9">
        <f t="shared" si="11"/>
        <v>0.34548940187260047</v>
      </c>
      <c r="R31" s="34">
        <f t="shared" si="12"/>
        <v>11.033792087968036</v>
      </c>
      <c r="S31" s="35">
        <f t="shared" si="4"/>
        <v>8.6321116904505002E-2</v>
      </c>
      <c r="T31" s="35">
        <v>0.23036235311863901</v>
      </c>
      <c r="U31" s="35">
        <f t="shared" si="13"/>
        <v>1.1934311744586654</v>
      </c>
      <c r="V31" s="35">
        <v>0.08</v>
      </c>
      <c r="W31" s="3">
        <f t="shared" si="2"/>
        <v>1995</v>
      </c>
      <c r="X31" s="9">
        <f t="shared" si="39"/>
        <v>0.1068088870064352</v>
      </c>
      <c r="Y31" s="9">
        <f t="shared" si="20"/>
        <v>0.21174617851478961</v>
      </c>
      <c r="Z31" s="9">
        <v>0.1068088870064352</v>
      </c>
      <c r="AA31" s="9">
        <v>3.2944480404393905E-2</v>
      </c>
      <c r="AB31" s="9">
        <f t="shared" si="40"/>
        <v>7.1508593156065503E-2</v>
      </c>
      <c r="AC31" s="9">
        <f t="shared" si="31"/>
        <v>0.13039782002844663</v>
      </c>
      <c r="AD31" s="9">
        <f t="shared" si="32"/>
        <v>9.4346593989597702E-2</v>
      </c>
      <c r="AE31" s="9">
        <f t="shared" si="34"/>
        <v>1.1480092877821231</v>
      </c>
      <c r="AF31" s="35">
        <f t="shared" si="35"/>
        <v>1.2923611954187799</v>
      </c>
      <c r="AG31" s="9">
        <f t="shared" si="36"/>
        <v>3.6051226038848916E-2</v>
      </c>
      <c r="AH31" s="37">
        <f t="shared" si="37"/>
        <v>1.4320166978445661</v>
      </c>
      <c r="AI31" s="38">
        <v>1995</v>
      </c>
      <c r="AJ31" s="39">
        <v>7.2599999999999998E-2</v>
      </c>
      <c r="AK31" s="39">
        <v>2.6559242134400307E-2</v>
      </c>
      <c r="AL31" s="39">
        <v>0.10059999999999999</v>
      </c>
      <c r="AM31" s="34">
        <f t="shared" si="15"/>
        <v>10.307494944363109</v>
      </c>
      <c r="AN31" s="35">
        <f t="shared" si="33"/>
        <v>7.3864406602041299E-2</v>
      </c>
      <c r="AO31" s="9">
        <f t="shared" si="38"/>
        <v>3.2944480404393905E-2</v>
      </c>
      <c r="AP31" s="35">
        <f t="shared" si="21"/>
        <v>1.9890016471531367</v>
      </c>
      <c r="AQ31" s="35">
        <f t="shared" si="17"/>
        <v>0.14223070957301784</v>
      </c>
      <c r="AR31" s="35">
        <f t="shared" si="22"/>
        <v>3.4978243968110653E-2</v>
      </c>
    </row>
    <row r="32" spans="1:69">
      <c r="A32" s="4">
        <v>1996</v>
      </c>
      <c r="B32" s="9">
        <f t="shared" si="19"/>
        <v>0.11945533786680929</v>
      </c>
      <c r="C32" s="9">
        <v>3.3224755691330897E-2</v>
      </c>
      <c r="D32" s="34">
        <f t="shared" si="6"/>
        <v>4.2013627180473874</v>
      </c>
      <c r="E32" s="9">
        <v>5.2070680119593794E-2</v>
      </c>
      <c r="F32" s="34">
        <f t="shared" si="7"/>
        <v>6.0458098709561767</v>
      </c>
      <c r="G32" s="35">
        <v>1</v>
      </c>
      <c r="H32" s="3">
        <f t="shared" si="0"/>
        <v>1996</v>
      </c>
      <c r="I32" s="9">
        <v>0.23074179747587098</v>
      </c>
      <c r="J32" s="34">
        <f t="shared" si="8"/>
        <v>22.826891200096906</v>
      </c>
      <c r="K32" s="35">
        <f t="shared" si="3"/>
        <v>2.8105122271479988E-2</v>
      </c>
      <c r="L32" s="9">
        <v>0.20263667520439099</v>
      </c>
      <c r="M32" s="35">
        <f t="shared" si="9"/>
        <v>8.0514856623040902</v>
      </c>
      <c r="N32" s="35">
        <f t="shared" si="10"/>
        <v>0.18815989373321437</v>
      </c>
      <c r="O32" s="3">
        <f t="shared" si="1"/>
        <v>1996</v>
      </c>
      <c r="P32" s="9">
        <v>-9.3135010868055004E-3</v>
      </c>
      <c r="Q32" s="9">
        <f t="shared" si="11"/>
        <v>0.11071414819453274</v>
      </c>
      <c r="R32" s="34">
        <f t="shared" si="12"/>
        <v>10.931028853365159</v>
      </c>
      <c r="S32" s="35">
        <f t="shared" si="4"/>
        <v>6.4408985047195805E-2</v>
      </c>
      <c r="T32" s="35">
        <v>-7.37224861340013E-2</v>
      </c>
      <c r="U32" s="35">
        <f t="shared" si="13"/>
        <v>1.1054484612477515</v>
      </c>
      <c r="V32" s="35">
        <f t="shared" si="14"/>
        <v>7.6867690670565508E-2</v>
      </c>
      <c r="W32" s="3">
        <f t="shared" si="2"/>
        <v>1996</v>
      </c>
      <c r="X32" s="9">
        <f t="shared" si="39"/>
        <v>0.13693771721136239</v>
      </c>
      <c r="Y32" s="9">
        <f t="shared" si="20"/>
        <v>6.3812108062278439E-2</v>
      </c>
      <c r="Z32" s="9">
        <v>0.13693771721136239</v>
      </c>
      <c r="AA32" s="9">
        <v>6.2637475044631463E-2</v>
      </c>
      <c r="AB32" s="9">
        <f t="shared" si="40"/>
        <v>6.992059278128715E-2</v>
      </c>
      <c r="AC32" s="9">
        <f t="shared" si="31"/>
        <v>0.17626168630046413</v>
      </c>
      <c r="AD32" s="9">
        <f t="shared" si="32"/>
        <v>9.1937058750393721E-2</v>
      </c>
      <c r="AE32" s="9">
        <f t="shared" si="34"/>
        <v>1.1186900647251734</v>
      </c>
      <c r="AF32" s="35">
        <f t="shared" si="35"/>
        <v>1.4013390718826324</v>
      </c>
      <c r="AG32" s="9">
        <f t="shared" si="36"/>
        <v>8.4324627550070405E-2</v>
      </c>
      <c r="AH32" s="37">
        <f t="shared" si="37"/>
        <v>1.4457516293513373</v>
      </c>
      <c r="AI32" s="38">
        <v>1996</v>
      </c>
      <c r="AJ32" s="39">
        <v>7.1400000000000005E-2</v>
      </c>
      <c r="AK32" s="39">
        <v>4.9665396300668352E-2</v>
      </c>
      <c r="AL32" s="39">
        <v>0.12379999999999999</v>
      </c>
      <c r="AM32" s="34">
        <f t="shared" si="15"/>
        <v>11.718979772211851</v>
      </c>
      <c r="AN32" s="35">
        <f t="shared" si="33"/>
        <v>7.4300242166730923E-2</v>
      </c>
      <c r="AO32" s="9">
        <f t="shared" si="38"/>
        <v>6.2637475044631463E-2</v>
      </c>
      <c r="AP32" s="35">
        <f t="shared" si="21"/>
        <v>2.1135876881904223</v>
      </c>
      <c r="AQ32" s="35">
        <f t="shared" si="17"/>
        <v>0.14778330405350473</v>
      </c>
      <c r="AR32" s="35">
        <f t="shared" si="22"/>
        <v>3.5175088172865028E-2</v>
      </c>
      <c r="AS32" s="35"/>
      <c r="AT32" s="35"/>
      <c r="AY32" s="2"/>
      <c r="AZ32" s="2"/>
    </row>
    <row r="33" spans="1:52">
      <c r="A33" s="4">
        <v>1997</v>
      </c>
      <c r="B33" s="9">
        <f t="shared" si="19"/>
        <v>0.24108460012986835</v>
      </c>
      <c r="C33" s="9">
        <v>1.7023959742788298E-2</v>
      </c>
      <c r="D33" s="34">
        <f t="shared" si="6"/>
        <v>4.2728865478242781</v>
      </c>
      <c r="E33" s="9">
        <v>5.2555448411659399E-2</v>
      </c>
      <c r="F33" s="34">
        <f t="shared" si="7"/>
        <v>6.3635501197359154</v>
      </c>
      <c r="G33" s="35">
        <v>1</v>
      </c>
      <c r="H33" s="3">
        <f t="shared" si="0"/>
        <v>1997</v>
      </c>
      <c r="I33" s="9">
        <v>0.33362398166574003</v>
      </c>
      <c r="J33" s="34">
        <f t="shared" si="8"/>
        <v>30.442489531323879</v>
      </c>
      <c r="K33" s="35">
        <f t="shared" si="3"/>
        <v>2.3542176740350029E-2</v>
      </c>
      <c r="L33" s="9">
        <v>0.31008180492539</v>
      </c>
      <c r="M33" s="35">
        <f t="shared" si="9"/>
        <v>10.548104868802241</v>
      </c>
      <c r="N33" s="35">
        <f t="shared" si="10"/>
        <v>0.18954949848435709</v>
      </c>
      <c r="O33" s="3">
        <f t="shared" si="1"/>
        <v>1997</v>
      </c>
      <c r="P33" s="9">
        <v>0.158541439988234</v>
      </c>
      <c r="Q33" s="9">
        <f t="shared" si="11"/>
        <v>0.24608271082698702</v>
      </c>
      <c r="R33" s="34">
        <f t="shared" si="12"/>
        <v>12.664049908330606</v>
      </c>
      <c r="S33" s="35">
        <f t="shared" si="4"/>
        <v>7.3487492359205403E-2</v>
      </c>
      <c r="T33" s="35">
        <v>8.5053947629028598E-2</v>
      </c>
      <c r="U33" s="35">
        <f t="shared" si="13"/>
        <v>1.1994712167773081</v>
      </c>
      <c r="V33" s="35">
        <f t="shared" si="14"/>
        <v>8.1236635349439507E-2</v>
      </c>
      <c r="W33" s="3">
        <f t="shared" si="2"/>
        <v>1997</v>
      </c>
      <c r="X33" s="9">
        <f t="shared" si="39"/>
        <v>0.23108837873563104</v>
      </c>
      <c r="Y33" s="9">
        <f t="shared" si="20"/>
        <v>0.19481490936193252</v>
      </c>
      <c r="Z33" s="9">
        <v>0.23108837873563104</v>
      </c>
      <c r="AA33" s="9">
        <v>0.15017334784378611</v>
      </c>
      <c r="AB33" s="9">
        <f t="shared" si="40"/>
        <v>7.0350292017751226E-2</v>
      </c>
      <c r="AC33" s="9">
        <f t="shared" si="31"/>
        <v>0.21264870265425287</v>
      </c>
      <c r="AD33" s="9">
        <f t="shared" si="32"/>
        <v>9.4607535284275054E-2</v>
      </c>
      <c r="AE33" s="9">
        <f t="shared" si="34"/>
        <v>1.1511844212680074</v>
      </c>
      <c r="AF33" s="35">
        <f t="shared" si="35"/>
        <v>1.5667547718088195</v>
      </c>
      <c r="AG33" s="9">
        <f t="shared" si="36"/>
        <v>0.11804116736997781</v>
      </c>
      <c r="AH33" s="37">
        <f t="shared" si="37"/>
        <v>1.6131997084654548</v>
      </c>
      <c r="AI33" s="38">
        <v>1997</v>
      </c>
      <c r="AJ33" s="39">
        <v>7.5899999999999995E-2</v>
      </c>
      <c r="AK33" s="39">
        <v>7.7015704728392143E-2</v>
      </c>
      <c r="AL33" s="39">
        <v>0.1573</v>
      </c>
      <c r="AM33" s="34">
        <f t="shared" si="15"/>
        <v>14.427099808207942</v>
      </c>
      <c r="AN33" s="35">
        <f t="shared" si="33"/>
        <v>8.091503089184493E-2</v>
      </c>
      <c r="AO33" s="9">
        <f t="shared" si="38"/>
        <v>0.15017334784378611</v>
      </c>
      <c r="AP33" s="35">
        <f t="shared" si="21"/>
        <v>2.4309922272873865</v>
      </c>
      <c r="AQ33" s="35">
        <f t="shared" si="17"/>
        <v>0.17102101308255113</v>
      </c>
      <c r="AR33" s="35">
        <f t="shared" si="22"/>
        <v>4.002470254438039E-2</v>
      </c>
      <c r="AS33" s="35"/>
      <c r="AT33" s="35"/>
      <c r="AY33" s="2"/>
      <c r="AZ33" s="2"/>
    </row>
    <row r="34" spans="1:52">
      <c r="A34" s="4">
        <v>1998</v>
      </c>
      <c r="B34" s="9">
        <f t="shared" si="19"/>
        <v>0.18453340408745089</v>
      </c>
      <c r="C34" s="9">
        <v>1.6119033673079999E-2</v>
      </c>
      <c r="D34" s="34">
        <f t="shared" si="6"/>
        <v>4.341761349969909</v>
      </c>
      <c r="E34" s="9">
        <v>4.8559053362373199E-2</v>
      </c>
      <c r="F34" s="34">
        <f t="shared" si="7"/>
        <v>6.6725580895743084</v>
      </c>
      <c r="G34" s="35">
        <v>1</v>
      </c>
      <c r="H34" s="3">
        <f t="shared" si="0"/>
        <v>1998</v>
      </c>
      <c r="I34" s="9">
        <v>0.285816563890672</v>
      </c>
      <c r="J34" s="34">
        <f t="shared" si="8"/>
        <v>39.143457285444626</v>
      </c>
      <c r="K34" s="35">
        <f t="shared" si="3"/>
        <v>1.9131122466227002E-2</v>
      </c>
      <c r="L34" s="9">
        <v>0.266685441424445</v>
      </c>
      <c r="M34" s="35">
        <f t="shared" si="9"/>
        <v>13.361130871930104</v>
      </c>
      <c r="N34" s="35">
        <f t="shared" si="10"/>
        <v>0.20179708603166097</v>
      </c>
      <c r="O34" s="3">
        <f t="shared" si="1"/>
        <v>1998</v>
      </c>
      <c r="P34" s="9">
        <v>0.13062821091834501</v>
      </c>
      <c r="Q34" s="9">
        <f t="shared" si="11"/>
        <v>0.20822238740450849</v>
      </c>
      <c r="R34" s="34">
        <f t="shared" si="12"/>
        <v>14.318332090836464</v>
      </c>
      <c r="S34" s="35">
        <f t="shared" si="4"/>
        <v>6.1710298776087399E-2</v>
      </c>
      <c r="T34" s="35">
        <v>6.8917912142257606E-2</v>
      </c>
      <c r="U34" s="35">
        <f t="shared" si="13"/>
        <v>1.2821362687123334</v>
      </c>
      <c r="V34" s="35">
        <f t="shared" si="14"/>
        <v>7.4019727160644783E-2</v>
      </c>
      <c r="W34" s="3">
        <v>1998</v>
      </c>
      <c r="X34" s="9">
        <f t="shared" si="39"/>
        <v>0.13715543745333569</v>
      </c>
      <c r="Y34" s="9">
        <f t="shared" si="20"/>
        <v>0.13389182418584034</v>
      </c>
      <c r="Z34" s="9">
        <v>0.13715543745333569</v>
      </c>
      <c r="AA34" s="9">
        <v>6.9840200217814674E-2</v>
      </c>
      <c r="AB34" s="9">
        <f t="shared" si="40"/>
        <v>6.2920833617783334E-2</v>
      </c>
      <c r="AC34" s="9">
        <f t="shared" si="31"/>
        <v>0.20532521225524153</v>
      </c>
      <c r="AD34" s="9">
        <f t="shared" si="32"/>
        <v>8.4171721889013854E-2</v>
      </c>
      <c r="AE34" s="9">
        <f t="shared" si="34"/>
        <v>1.0242014513831392</v>
      </c>
      <c r="AF34" s="35">
        <f t="shared" si="35"/>
        <v>1.7565725809614006</v>
      </c>
      <c r="AG34" s="9">
        <f t="shared" si="36"/>
        <v>0.12115349036622769</v>
      </c>
      <c r="AH34" s="37">
        <f t="shared" si="37"/>
        <v>1.604672511248052</v>
      </c>
      <c r="AI34" s="38">
        <v>1998</v>
      </c>
      <c r="AJ34" s="39">
        <v>7.0099999999999996E-2</v>
      </c>
      <c r="AK34" s="39">
        <v>9.4670818983526361E-2</v>
      </c>
      <c r="AL34" s="39">
        <v>0.16969999999999999</v>
      </c>
      <c r="AM34" s="34">
        <f t="shared" si="15"/>
        <v>16.405854993585638</v>
      </c>
      <c r="AN34" s="35">
        <f t="shared" si="33"/>
        <v>6.7315237235521019E-2</v>
      </c>
      <c r="AO34" s="9">
        <f t="shared" si="38"/>
        <v>6.9840200217814674E-2</v>
      </c>
      <c r="AP34" s="35">
        <f t="shared" si="21"/>
        <v>2.6007732111690887</v>
      </c>
      <c r="AQ34" s="35">
        <f t="shared" si="17"/>
        <v>0.16364281849755805</v>
      </c>
      <c r="AR34" s="35">
        <f t="shared" si="22"/>
        <v>3.7690422228916887E-2</v>
      </c>
      <c r="AS34" s="35"/>
      <c r="AT34" s="35"/>
      <c r="AY34" s="2"/>
      <c r="AZ34" s="2"/>
    </row>
    <row r="35" spans="1:52">
      <c r="A35" s="4">
        <v>1999</v>
      </c>
      <c r="B35" s="9">
        <f t="shared" si="19"/>
        <v>6.5816095362898702E-2</v>
      </c>
      <c r="C35" s="9">
        <v>2.6845634388496801E-2</v>
      </c>
      <c r="D35" s="34">
        <f t="shared" si="6"/>
        <v>4.4583186877733079</v>
      </c>
      <c r="E35" s="9">
        <v>4.68384592112778E-2</v>
      </c>
      <c r="F35" s="34">
        <f t="shared" si="7"/>
        <v>6.985090429487717</v>
      </c>
      <c r="G35" s="35">
        <v>1</v>
      </c>
      <c r="H35" s="3">
        <f t="shared" si="0"/>
        <v>1999</v>
      </c>
      <c r="I35" s="9">
        <v>0.210446165933207</v>
      </c>
      <c r="J35" s="34">
        <f t="shared" si="8"/>
        <v>47.381047792536712</v>
      </c>
      <c r="K35" s="35">
        <f t="shared" si="3"/>
        <v>1.5185722069852997E-2</v>
      </c>
      <c r="L35" s="9">
        <v>0.19526044386335401</v>
      </c>
      <c r="M35" s="35">
        <f t="shared" si="9"/>
        <v>15.970031216499539</v>
      </c>
      <c r="N35" s="35">
        <f t="shared" si="10"/>
        <v>0.20289841996006319</v>
      </c>
      <c r="O35" s="3">
        <f t="shared" si="1"/>
        <v>1999</v>
      </c>
      <c r="P35" s="9">
        <v>-8.9637514101070292E-2</v>
      </c>
      <c r="Q35" s="9">
        <f t="shared" si="11"/>
        <v>6.0404325916068355E-2</v>
      </c>
      <c r="R35" s="34">
        <f t="shared" si="12"/>
        <v>13.034872396140303</v>
      </c>
      <c r="S35" s="35">
        <f t="shared" si="4"/>
        <v>5.3832755303108715E-2</v>
      </c>
      <c r="T35" s="35">
        <v>-0.14347026940417901</v>
      </c>
      <c r="U35" s="35">
        <f t="shared" si="13"/>
        <v>1.0981878328273063</v>
      </c>
      <c r="V35" s="35">
        <f t="shared" si="14"/>
        <v>6.902092801883189E-2</v>
      </c>
      <c r="W35" s="3">
        <v>1999</v>
      </c>
      <c r="X35" s="9">
        <f t="shared" si="39"/>
        <v>7.6639634256559397E-2</v>
      </c>
      <c r="Y35" s="9">
        <f t="shared" si="20"/>
        <v>-6.4989399222554478E-3</v>
      </c>
      <c r="Z35" s="9">
        <v>7.6639634256559397E-2</v>
      </c>
      <c r="AA35" s="9">
        <v>9.8943876917463314E-3</v>
      </c>
      <c r="AB35" s="9">
        <f t="shared" si="40"/>
        <v>6.6091313486124514E-2</v>
      </c>
      <c r="AC35" s="9">
        <f t="shared" si="31"/>
        <v>6.3747585854946942E-2</v>
      </c>
      <c r="AD35" s="9">
        <f t="shared" si="32"/>
        <v>8.1245608551484258E-2</v>
      </c>
      <c r="AE35" s="9">
        <f t="shared" si="34"/>
        <v>0.98859650639744645</v>
      </c>
      <c r="AF35" s="35">
        <f t="shared" si="35"/>
        <v>1.7258360340716228</v>
      </c>
      <c r="AG35" s="9">
        <f t="shared" si="36"/>
        <v>-1.7498022696537316E-2</v>
      </c>
      <c r="AH35" s="37">
        <f t="shared" si="37"/>
        <v>1.7365415167719862</v>
      </c>
      <c r="AI35" s="38">
        <v>1999</v>
      </c>
      <c r="AJ35" s="39">
        <v>6.93E-2</v>
      </c>
      <c r="AK35" s="39">
        <v>4.9803282311500885E-2</v>
      </c>
      <c r="AL35" s="39">
        <v>0.1217</v>
      </c>
      <c r="AM35" s="34">
        <f t="shared" si="15"/>
        <v>17.663193719960191</v>
      </c>
      <c r="AN35" s="35">
        <f t="shared" si="33"/>
        <v>6.6745246564813066E-2</v>
      </c>
      <c r="AO35" s="9">
        <f t="shared" si="38"/>
        <v>9.8943876917463314E-3</v>
      </c>
      <c r="AP35" s="35">
        <f t="shared" si="21"/>
        <v>2.6265062696187038</v>
      </c>
      <c r="AQ35" s="35">
        <f t="shared" si="17"/>
        <v>0.17358924923864147</v>
      </c>
      <c r="AR35" s="35">
        <f t="shared" si="22"/>
        <v>3.8936034275589219E-2</v>
      </c>
      <c r="AS35" s="35"/>
      <c r="AT35" s="35"/>
      <c r="AY35" s="2"/>
      <c r="AZ35" s="2"/>
    </row>
    <row r="36" spans="1:52">
      <c r="A36" s="4">
        <v>2000</v>
      </c>
      <c r="B36" s="9">
        <f t="shared" si="19"/>
        <v>6.3884654167319338E-2</v>
      </c>
      <c r="C36" s="9">
        <v>3.3868089945001401E-2</v>
      </c>
      <c r="D36" s="34">
        <f t="shared" si="6"/>
        <v>4.6093134260942952</v>
      </c>
      <c r="E36" s="9">
        <v>5.89322292268432E-2</v>
      </c>
      <c r="F36" s="34">
        <f t="shared" si="7"/>
        <v>7.3967373798485161</v>
      </c>
      <c r="G36" s="35">
        <v>1</v>
      </c>
      <c r="H36" s="3">
        <f t="shared" si="0"/>
        <v>2000</v>
      </c>
      <c r="I36" s="9">
        <v>-9.1053557379995903E-2</v>
      </c>
      <c r="J36" s="34">
        <f t="shared" si="8"/>
        <v>43.066834838634641</v>
      </c>
      <c r="K36" s="35">
        <f t="shared" si="3"/>
        <v>1.0338307557721096E-2</v>
      </c>
      <c r="L36" s="9">
        <v>-0.101391864937717</v>
      </c>
      <c r="M36" s="35">
        <f t="shared" si="9"/>
        <v>14.350799968345093</v>
      </c>
      <c r="N36" s="35">
        <f t="shared" si="10"/>
        <v>0.16510309442257901</v>
      </c>
      <c r="O36" s="3">
        <f t="shared" si="1"/>
        <v>2000</v>
      </c>
      <c r="P36" s="9">
        <v>0.21478976340935202</v>
      </c>
      <c r="Q36" s="9">
        <f t="shared" si="11"/>
        <v>6.1868103014678058E-2</v>
      </c>
      <c r="R36" s="34">
        <f t="shared" si="12"/>
        <v>15.834629554178372</v>
      </c>
      <c r="S36" s="35">
        <f t="shared" si="4"/>
        <v>7.1161617006584021E-2</v>
      </c>
      <c r="T36" s="35">
        <v>0.143628146402768</v>
      </c>
      <c r="U36" s="35">
        <f t="shared" si="13"/>
        <v>1.2559185156583652</v>
      </c>
      <c r="V36" s="35">
        <f t="shared" si="14"/>
        <v>7.8148821960947287E-2</v>
      </c>
      <c r="W36" s="3">
        <v>2000</v>
      </c>
      <c r="X36" s="9">
        <f t="shared" si="39"/>
        <v>6.7917756472601898E-2</v>
      </c>
      <c r="Y36" s="9">
        <f t="shared" si="20"/>
        <v>0.14135375994097696</v>
      </c>
      <c r="Z36" s="9">
        <v>6.7917756472601898E-2</v>
      </c>
      <c r="AA36" s="9">
        <v>3.2512968494107231E-3</v>
      </c>
      <c r="AB36" s="9">
        <f t="shared" si="40"/>
        <v>6.4456891136117411E-2</v>
      </c>
      <c r="AC36" s="9">
        <f t="shared" si="31"/>
        <v>0.1484355257368653</v>
      </c>
      <c r="AD36" s="9">
        <f t="shared" si="32"/>
        <v>8.1800194421300321E-2</v>
      </c>
      <c r="AE36" s="9">
        <f t="shared" si="34"/>
        <v>0.99534470686233834</v>
      </c>
      <c r="AF36" s="35">
        <f t="shared" si="35"/>
        <v>1.8408376899983261</v>
      </c>
      <c r="AG36" s="9">
        <f t="shared" si="36"/>
        <v>6.6635331315564983E-2</v>
      </c>
      <c r="AH36" s="37">
        <f t="shared" si="37"/>
        <v>1.7178017614254799</v>
      </c>
      <c r="AI36" s="38">
        <v>2000</v>
      </c>
      <c r="AJ36" s="39">
        <v>6.5299999999999997E-2</v>
      </c>
      <c r="AK36" s="39">
        <v>5.6536101913126524E-2</v>
      </c>
      <c r="AL36" s="39">
        <v>0.1245</v>
      </c>
      <c r="AM36" s="34">
        <f t="shared" si="15"/>
        <v>18.862838209560838</v>
      </c>
      <c r="AN36" s="35">
        <f t="shared" si="33"/>
        <v>6.4666459623191175E-2</v>
      </c>
      <c r="AO36" s="9">
        <f t="shared" si="38"/>
        <v>3.2512968494107231E-3</v>
      </c>
      <c r="AP36" s="35">
        <f t="shared" si="21"/>
        <v>2.6350458211780725</v>
      </c>
      <c r="AQ36" s="35">
        <f t="shared" si="17"/>
        <v>0.16984686163435639</v>
      </c>
      <c r="AR36" s="35">
        <f t="shared" si="22"/>
        <v>3.6848624932472047E-2</v>
      </c>
      <c r="AS36" s="35"/>
      <c r="AT36" s="35"/>
      <c r="AY36" s="2"/>
      <c r="AZ36" s="2"/>
    </row>
    <row r="37" spans="1:52">
      <c r="A37" s="4">
        <v>2001</v>
      </c>
      <c r="B37" s="9">
        <f t="shared" si="19"/>
        <v>-1.770134742674772E-3</v>
      </c>
      <c r="C37" s="9">
        <v>1.55172329220198E-2</v>
      </c>
      <c r="D37" s="34">
        <f t="shared" si="6"/>
        <v>4.6808372161375935</v>
      </c>
      <c r="E37" s="9">
        <v>3.82575570410899E-2</v>
      </c>
      <c r="F37" s="34">
        <f t="shared" si="7"/>
        <v>7.6797184820760327</v>
      </c>
      <c r="G37" s="35">
        <v>1</v>
      </c>
      <c r="H37" s="3">
        <f t="shared" si="0"/>
        <v>2001</v>
      </c>
      <c r="I37" s="9">
        <v>-0.11884564550106999</v>
      </c>
      <c r="J37" s="34">
        <f t="shared" si="8"/>
        <v>37.948529052549134</v>
      </c>
      <c r="K37" s="35">
        <f t="shared" si="3"/>
        <v>1.1581242199815989E-2</v>
      </c>
      <c r="L37" s="9">
        <v>-0.13042688770088598</v>
      </c>
      <c r="M37" s="35">
        <f t="shared" si="9"/>
        <v>12.479069792455871</v>
      </c>
      <c r="N37" s="35">
        <f t="shared" si="10"/>
        <v>0.16620009019451615</v>
      </c>
      <c r="O37" s="3">
        <f t="shared" si="1"/>
        <v>2001</v>
      </c>
      <c r="P37" s="9">
        <v>3.6954992061994901E-2</v>
      </c>
      <c r="Q37" s="9">
        <f t="shared" si="11"/>
        <v>-4.0945326719537545E-2</v>
      </c>
      <c r="R37" s="34">
        <f t="shared" si="12"/>
        <v>16.419798163657664</v>
      </c>
      <c r="S37" s="35">
        <f t="shared" si="4"/>
        <v>5.5903550405293503E-2</v>
      </c>
      <c r="T37" s="35">
        <v>-1.8948558343298602E-2</v>
      </c>
      <c r="U37" s="35">
        <f t="shared" si="13"/>
        <v>1.2321206703899839</v>
      </c>
      <c r="V37" s="35">
        <f t="shared" si="14"/>
        <v>7.0210304045048813E-2</v>
      </c>
      <c r="W37" s="3">
        <v>2001</v>
      </c>
      <c r="X37" s="9">
        <f t="shared" si="39"/>
        <v>7.6580249211050777E-2</v>
      </c>
      <c r="Y37" s="9">
        <f t="shared" si="20"/>
        <v>5.6767620636522839E-2</v>
      </c>
      <c r="Z37" s="9">
        <v>7.6580249211050777E-2</v>
      </c>
      <c r="AA37" s="9">
        <v>5.6552603880311025E-3</v>
      </c>
      <c r="AB37" s="9">
        <f t="shared" si="40"/>
        <v>7.0526145108268379E-2</v>
      </c>
      <c r="AC37" s="9">
        <f t="shared" si="31"/>
        <v>2.3714122715252986E-2</v>
      </c>
      <c r="AD37" s="9">
        <f t="shared" si="32"/>
        <v>8.7105713616346558E-2</v>
      </c>
      <c r="AE37" s="9">
        <f t="shared" si="34"/>
        <v>1.0599022606102877</v>
      </c>
      <c r="AF37" s="40">
        <f t="shared" si="35"/>
        <v>1.724144060238638</v>
      </c>
      <c r="AG37" s="41">
        <f t="shared" si="36"/>
        <v>-6.3391590901093572E-2</v>
      </c>
      <c r="AH37" s="42">
        <f t="shared" si="37"/>
        <v>1.9511080290458458</v>
      </c>
      <c r="AI37" s="38">
        <v>2001</v>
      </c>
      <c r="AJ37" s="39">
        <v>7.0199999999999999E-2</v>
      </c>
      <c r="AK37" s="39">
        <v>8.5650247874384799E-3</v>
      </c>
      <c r="AL37" s="39">
        <v>7.9100000000000004E-2</v>
      </c>
      <c r="AM37" s="34">
        <f t="shared" si="15"/>
        <v>20.307359060476738</v>
      </c>
      <c r="AN37" s="35">
        <f t="shared" si="33"/>
        <v>7.0924988823019675E-2</v>
      </c>
      <c r="AO37" s="9">
        <f t="shared" si="38"/>
        <v>5.6552603880311025E-3</v>
      </c>
      <c r="AP37" s="35">
        <f t="shared" si="21"/>
        <v>2.6499476914312279</v>
      </c>
      <c r="AQ37" s="35">
        <f t="shared" si="17"/>
        <v>0.18689059541519951</v>
      </c>
      <c r="AR37" s="35">
        <f t="shared" si="22"/>
        <v>3.9926745320447786E-2</v>
      </c>
      <c r="AS37" s="35"/>
      <c r="AT37" s="35"/>
      <c r="AY37" s="2"/>
      <c r="AZ37" s="2"/>
    </row>
    <row r="38" spans="1:52">
      <c r="A38" s="4">
        <v>2002</v>
      </c>
      <c r="B38" s="9">
        <f t="shared" si="19"/>
        <v>3.456167475270315E-2</v>
      </c>
      <c r="C38" s="9">
        <v>2.3769093172425003E-2</v>
      </c>
      <c r="D38" s="34">
        <f t="shared" si="6"/>
        <v>4.7920964720529229</v>
      </c>
      <c r="E38" s="9">
        <v>1.64668487139525E-2</v>
      </c>
      <c r="F38" s="34">
        <f t="shared" si="7"/>
        <v>7.806179244486124</v>
      </c>
      <c r="G38" s="35">
        <v>1</v>
      </c>
      <c r="H38" s="3">
        <f t="shared" si="0"/>
        <v>2002</v>
      </c>
      <c r="I38" s="9">
        <v>-0.221043550357201</v>
      </c>
      <c r="J38" s="34">
        <f t="shared" si="8"/>
        <v>29.560251459940282</v>
      </c>
      <c r="K38" s="35">
        <f t="shared" si="3"/>
        <v>1.2616125878999018E-2</v>
      </c>
      <c r="L38" s="9">
        <v>-0.23365967623620001</v>
      </c>
      <c r="M38" s="35">
        <f t="shared" si="9"/>
        <v>9.5632143850216877</v>
      </c>
      <c r="N38" s="35">
        <f t="shared" si="10"/>
        <v>0.15743751535443742</v>
      </c>
      <c r="O38" s="3">
        <f t="shared" si="1"/>
        <v>2002</v>
      </c>
      <c r="P38" s="9">
        <v>0.17839044717243699</v>
      </c>
      <c r="Q38" s="9">
        <f t="shared" si="11"/>
        <v>-2.1326551592382004E-2</v>
      </c>
      <c r="R38" s="34">
        <f t="shared" si="12"/>
        <v>19.348933300553714</v>
      </c>
      <c r="S38" s="35">
        <f t="shared" si="4"/>
        <v>6.1478331606861003E-2</v>
      </c>
      <c r="T38" s="35">
        <v>0.11691211556557599</v>
      </c>
      <c r="U38" s="35">
        <f t="shared" si="13"/>
        <v>1.3761705045973525</v>
      </c>
      <c r="V38" s="35">
        <f t="shared" si="14"/>
        <v>7.5748723153903311E-2</v>
      </c>
      <c r="W38" s="3">
        <v>2002</v>
      </c>
      <c r="X38" s="9">
        <f t="shared" si="39"/>
        <v>0.14633812744287344</v>
      </c>
      <c r="Y38" s="9">
        <f t="shared" si="20"/>
        <v>0.16236428730765523</v>
      </c>
      <c r="Z38" s="9">
        <v>0.14633812744287344</v>
      </c>
      <c r="AA38" s="9">
        <v>7.2102592332620397E-2</v>
      </c>
      <c r="AB38" s="9">
        <f t="shared" si="40"/>
        <v>6.9242939660033365E-2</v>
      </c>
      <c r="AC38" s="9">
        <f t="shared" si="31"/>
        <v>7.9521032000285541E-2</v>
      </c>
      <c r="AD38" s="9">
        <f t="shared" si="32"/>
        <v>9.1392694892067639E-2</v>
      </c>
      <c r="AE38" s="9">
        <f t="shared" si="34"/>
        <v>1.1120662456887367</v>
      </c>
      <c r="AF38" s="40">
        <f t="shared" si="35"/>
        <v>1.7036756031786164</v>
      </c>
      <c r="AG38" s="41">
        <f t="shared" si="36"/>
        <v>-1.1871662891782096E-2</v>
      </c>
      <c r="AH38" s="42">
        <f t="shared" si="37"/>
        <v>1.9173624120961172</v>
      </c>
      <c r="AI38" s="38">
        <v>2002</v>
      </c>
      <c r="AJ38" s="39">
        <v>6.8400000000000002E-2</v>
      </c>
      <c r="AK38" s="39">
        <v>3.903497157502489E-4</v>
      </c>
      <c r="AL38" s="39">
        <v>6.88E-2</v>
      </c>
      <c r="AM38" s="34">
        <f t="shared" si="15"/>
        <v>23.279099958696975</v>
      </c>
      <c r="AN38" s="35">
        <f t="shared" si="33"/>
        <v>7.4235535110253048E-2</v>
      </c>
      <c r="AO38" s="9">
        <f t="shared" si="38"/>
        <v>7.2102592332620397E-2</v>
      </c>
      <c r="AP38" s="35">
        <f t="shared" si="21"/>
        <v>2.841015789529262</v>
      </c>
      <c r="AQ38" s="35">
        <f t="shared" si="17"/>
        <v>0.19672028488757692</v>
      </c>
      <c r="AR38" s="35">
        <f t="shared" si="22"/>
        <v>4.1050985937956801E-2</v>
      </c>
      <c r="AS38" s="35"/>
      <c r="AT38" s="35"/>
      <c r="AY38" s="2"/>
      <c r="AZ38" s="2"/>
    </row>
    <row r="39" spans="1:52">
      <c r="A39" s="4">
        <v>2003</v>
      </c>
      <c r="B39" s="9">
        <f t="shared" si="19"/>
        <v>0.1236515956151969</v>
      </c>
      <c r="C39" s="9">
        <v>1.8794928898807101E-2</v>
      </c>
      <c r="D39" s="34">
        <f t="shared" si="6"/>
        <v>4.8821635845213827</v>
      </c>
      <c r="E39" s="9">
        <v>1.02144658623688E-2</v>
      </c>
      <c r="F39" s="34">
        <f t="shared" si="7"/>
        <v>7.8859151958944596</v>
      </c>
      <c r="G39" s="35">
        <v>1</v>
      </c>
      <c r="H39" s="3">
        <f t="shared" si="0"/>
        <v>2003</v>
      </c>
      <c r="I39" s="9">
        <v>0.28695605177976202</v>
      </c>
      <c r="J39" s="34">
        <f t="shared" si="8"/>
        <v>38.042744508501691</v>
      </c>
      <c r="K39" s="35">
        <f t="shared" si="3"/>
        <v>2.3152097859550025E-2</v>
      </c>
      <c r="L39" s="9">
        <v>0.263803953920212</v>
      </c>
      <c r="M39" s="35">
        <f t="shared" si="9"/>
        <v>12.086028151977057</v>
      </c>
      <c r="N39" s="35">
        <f t="shared" si="10"/>
        <v>0.22140847529387864</v>
      </c>
      <c r="O39" s="3">
        <f t="shared" si="1"/>
        <v>2003</v>
      </c>
      <c r="P39" s="9">
        <v>1.4482514518132199E-2</v>
      </c>
      <c r="Q39" s="9">
        <f t="shared" si="11"/>
        <v>0.15071928314894711</v>
      </c>
      <c r="R39" s="34">
        <f t="shared" si="12"/>
        <v>19.629154507989355</v>
      </c>
      <c r="S39" s="35">
        <f t="shared" si="4"/>
        <v>4.8115686245800995E-2</v>
      </c>
      <c r="T39" s="35">
        <v>-3.3633171727668797E-2</v>
      </c>
      <c r="U39" s="35">
        <f t="shared" si="13"/>
        <v>1.3298855256896771</v>
      </c>
      <c r="V39" s="35">
        <f t="shared" si="14"/>
        <v>6.6215388219931851E-2</v>
      </c>
      <c r="W39" s="3">
        <v>2003</v>
      </c>
      <c r="X39" s="9">
        <f t="shared" si="39"/>
        <v>6.9516220547696461E-2</v>
      </c>
      <c r="Y39" s="9">
        <f t="shared" si="20"/>
        <v>4.1999367532914333E-2</v>
      </c>
      <c r="Z39" s="9">
        <v>6.9516220547696461E-2</v>
      </c>
      <c r="AA39" s="9">
        <v>1.2812705578527206E-2</v>
      </c>
      <c r="AB39" s="9">
        <f t="shared" si="40"/>
        <v>5.5986180521678808E-2</v>
      </c>
      <c r="AC39" s="9">
        <f t="shared" si="31"/>
        <v>0.16957339774360611</v>
      </c>
      <c r="AD39" s="9">
        <f t="shared" si="32"/>
        <v>7.8187865985192867E-2</v>
      </c>
      <c r="AE39" s="9">
        <f t="shared" si="34"/>
        <v>0.95138989705088861</v>
      </c>
      <c r="AF39" s="40">
        <f t="shared" si="35"/>
        <v>1.8593669041189296</v>
      </c>
      <c r="AG39" s="41">
        <f t="shared" si="36"/>
        <v>9.1385531758413241E-2</v>
      </c>
      <c r="AH39" s="42">
        <f t="shared" si="37"/>
        <v>1.6208597567162144</v>
      </c>
      <c r="AI39" s="38">
        <v>2003</v>
      </c>
      <c r="AJ39" s="39">
        <v>5.7799999999999997E-2</v>
      </c>
      <c r="AK39" s="39">
        <v>3.6788422532815446E-2</v>
      </c>
      <c r="AL39" s="39">
        <v>9.6100000000000005E-2</v>
      </c>
      <c r="AM39" s="34">
        <f t="shared" si="15"/>
        <v>24.897375005577626</v>
      </c>
      <c r="AN39" s="35">
        <f t="shared" si="33"/>
        <v>5.6703514969169255E-2</v>
      </c>
      <c r="AO39" s="9">
        <f t="shared" si="38"/>
        <v>1.2812705578527206E-2</v>
      </c>
      <c r="AP39" s="35">
        <f t="shared" si="21"/>
        <v>2.8774168883844475</v>
      </c>
      <c r="AQ39" s="35">
        <f t="shared" si="17"/>
        <v>0.16109558134921872</v>
      </c>
      <c r="AR39" s="35">
        <f t="shared" si="22"/>
        <v>3.2996760260136093E-2</v>
      </c>
      <c r="AS39" s="35"/>
      <c r="AT39" s="35"/>
      <c r="AY39" s="2"/>
      <c r="AZ39" s="2"/>
    </row>
    <row r="40" spans="1:52">
      <c r="A40" s="4">
        <v>2004</v>
      </c>
      <c r="B40" s="9">
        <f t="shared" si="19"/>
        <v>0.11914797661098481</v>
      </c>
      <c r="C40" s="9">
        <v>3.2555607196771599E-2</v>
      </c>
      <c r="D40" s="34">
        <f t="shared" si="6"/>
        <v>5.0411053844494438</v>
      </c>
      <c r="E40" s="9">
        <v>1.2025629224531542E-2</v>
      </c>
      <c r="F40" s="34">
        <f t="shared" si="7"/>
        <v>7.9807482881363851</v>
      </c>
      <c r="G40" s="35">
        <v>1</v>
      </c>
      <c r="H40" s="3">
        <f t="shared" si="0"/>
        <v>2004</v>
      </c>
      <c r="I40" s="9">
        <v>0.108727265695748</v>
      </c>
      <c r="J40" s="34">
        <f t="shared" si="8"/>
        <v>42.179028098473019</v>
      </c>
      <c r="K40" s="35">
        <f t="shared" si="3"/>
        <v>1.8792707115645915E-2</v>
      </c>
      <c r="L40" s="9">
        <v>8.9934558580102089E-2</v>
      </c>
      <c r="M40" s="35">
        <f t="shared" si="9"/>
        <v>13.172979758811801</v>
      </c>
      <c r="N40" s="35">
        <f t="shared" si="10"/>
        <v>0.22712918725155609</v>
      </c>
      <c r="O40" s="3">
        <f t="shared" si="1"/>
        <v>2004</v>
      </c>
      <c r="P40" s="9">
        <v>8.5097698726516097E-2</v>
      </c>
      <c r="Q40" s="9">
        <f t="shared" si="11"/>
        <v>9.6912482211132051E-2</v>
      </c>
      <c r="R40" s="34">
        <f t="shared" si="12"/>
        <v>21.299550384566469</v>
      </c>
      <c r="S40" s="35">
        <f t="shared" si="4"/>
        <v>5.2479991693072894E-2</v>
      </c>
      <c r="T40" s="35">
        <v>3.2617707033443202E-2</v>
      </c>
      <c r="U40" s="35">
        <f t="shared" si="13"/>
        <v>1.3732633421546396</v>
      </c>
      <c r="V40" s="35">
        <f t="shared" si="14"/>
        <v>6.979238134093213E-2</v>
      </c>
      <c r="W40" s="3">
        <v>2004</v>
      </c>
      <c r="X40" s="9">
        <f t="shared" si="39"/>
        <v>0.16361896541069032</v>
      </c>
      <c r="Y40" s="9">
        <f t="shared" si="20"/>
        <v>0.12435833206860321</v>
      </c>
      <c r="Z40" s="9">
        <v>0.16361896541069032</v>
      </c>
      <c r="AA40" s="9">
        <v>0.1096074298018197</v>
      </c>
      <c r="AB40" s="9">
        <f t="shared" si="40"/>
        <v>4.8676256267063067E-2</v>
      </c>
      <c r="AC40" s="9">
        <f t="shared" si="31"/>
        <v>0.24436281674510793</v>
      </c>
      <c r="AD40" s="9">
        <f t="shared" si="32"/>
        <v>6.6823129653379332E-2</v>
      </c>
      <c r="AE40" s="9">
        <f t="shared" si="34"/>
        <v>0.81310379354242113</v>
      </c>
      <c r="AF40" s="40">
        <f t="shared" si="35"/>
        <v>2.1894783224649204</v>
      </c>
      <c r="AG40" s="41">
        <f t="shared" si="36"/>
        <v>0.1775396870917286</v>
      </c>
      <c r="AH40" s="42">
        <f t="shared" si="37"/>
        <v>1.5118582833263288</v>
      </c>
      <c r="AI40" s="38">
        <v>2004</v>
      </c>
      <c r="AJ40" s="39">
        <v>5.1999999999999998E-2</v>
      </c>
      <c r="AK40" s="39">
        <v>9.3088928356380718E-2</v>
      </c>
      <c r="AL40" s="39">
        <v>0.14879999999999999</v>
      </c>
      <c r="AM40" s="34">
        <f t="shared" si="15"/>
        <v>28.971057745432216</v>
      </c>
      <c r="AN40" s="35">
        <f t="shared" si="33"/>
        <v>5.401153560887062E-2</v>
      </c>
      <c r="AO40" s="9">
        <f t="shared" si="38"/>
        <v>0.1096074298018197</v>
      </c>
      <c r="AP40" s="35">
        <f t="shared" si="21"/>
        <v>3.1928031579886165</v>
      </c>
      <c r="AQ40" s="35">
        <f t="shared" si="17"/>
        <v>0.1554137047285423</v>
      </c>
      <c r="AR40" s="35">
        <f t="shared" si="22"/>
        <v>3.0829290974149225E-2</v>
      </c>
      <c r="AS40" s="35"/>
      <c r="AT40" s="35"/>
      <c r="AY40" s="2"/>
      <c r="AZ40" s="2"/>
    </row>
    <row r="41" spans="1:52">
      <c r="A41" s="4">
        <v>2005</v>
      </c>
      <c r="B41" s="9">
        <f t="shared" si="19"/>
        <v>0.14973164583179077</v>
      </c>
      <c r="C41" s="9">
        <v>3.4156593268642899E-2</v>
      </c>
      <c r="D41" s="34">
        <f t="shared" si="6"/>
        <v>5.213292370690449</v>
      </c>
      <c r="E41" s="9">
        <v>2.97953550359999E-2</v>
      </c>
      <c r="F41" s="34">
        <f t="shared" si="7"/>
        <v>8.218537516834358</v>
      </c>
      <c r="G41" s="35">
        <v>1</v>
      </c>
      <c r="H41" s="3">
        <f t="shared" si="0"/>
        <v>2005</v>
      </c>
      <c r="I41" s="9">
        <v>4.9090039654822303E-2</v>
      </c>
      <c r="J41" s="34">
        <f t="shared" si="8"/>
        <v>44.249598260428925</v>
      </c>
      <c r="K41" s="35">
        <f t="shared" si="3"/>
        <v>1.9079836268246202E-2</v>
      </c>
      <c r="L41" s="9">
        <v>3.00102033865761E-2</v>
      </c>
      <c r="M41" s="35">
        <f t="shared" si="9"/>
        <v>13.568303560580993</v>
      </c>
      <c r="N41" s="35">
        <f t="shared" si="10"/>
        <v>0.25133829696305049</v>
      </c>
      <c r="O41" s="3">
        <f t="shared" si="1"/>
        <v>2005</v>
      </c>
      <c r="P41" s="9">
        <v>7.812347642497311E-2</v>
      </c>
      <c r="Q41" s="9">
        <f t="shared" si="11"/>
        <v>6.3606758039897709E-2</v>
      </c>
      <c r="R41" s="34">
        <f t="shared" si="12"/>
        <v>22.963545306897675</v>
      </c>
      <c r="S41" s="35">
        <f t="shared" si="4"/>
        <v>4.7935514370030116E-2</v>
      </c>
      <c r="T41" s="35">
        <v>3.0187962054942997E-2</v>
      </c>
      <c r="U41" s="35">
        <f t="shared" si="13"/>
        <v>1.4147193638190481</v>
      </c>
      <c r="V41" s="35">
        <f t="shared" si="14"/>
        <v>6.582808467168931E-2</v>
      </c>
      <c r="W41" s="3">
        <v>2005</v>
      </c>
      <c r="X41" s="9">
        <f t="shared" si="39"/>
        <v>0.32198142141557695</v>
      </c>
      <c r="Y41" s="9">
        <f t="shared" si="20"/>
        <v>0.20005244892027502</v>
      </c>
      <c r="Z41" s="9">
        <v>0.32198142141557695</v>
      </c>
      <c r="AA41" s="9">
        <v>0.27187295701429104</v>
      </c>
      <c r="AB41" s="9">
        <f t="shared" si="40"/>
        <v>3.9397381731360204E-2</v>
      </c>
      <c r="AC41" s="9">
        <f>AD41+AG41</f>
        <v>0.41210072315354929</v>
      </c>
      <c r="AD41" s="9">
        <f t="shared" si="32"/>
        <v>5.3680422364338114E-2</v>
      </c>
      <c r="AE41" s="9">
        <f>AH41/AF40</f>
        <v>0.65318334070567463</v>
      </c>
      <c r="AF41" s="40">
        <f t="shared" si="35"/>
        <v>2.9742318013742541</v>
      </c>
      <c r="AG41" s="41">
        <f t="shared" si="36"/>
        <v>0.35842030078921117</v>
      </c>
      <c r="AH41" s="42">
        <f t="shared" si="37"/>
        <v>1.430130765070293</v>
      </c>
      <c r="AI41" s="38">
        <v>2005</v>
      </c>
      <c r="AJ41" s="39">
        <v>4.4999999999999998E-2</v>
      </c>
      <c r="AK41" s="39">
        <v>0.1992214773295129</v>
      </c>
      <c r="AL41" s="39">
        <v>0.25080000000000002</v>
      </c>
      <c r="AM41" s="34">
        <f t="shared" si="15"/>
        <v>38.299200098219238</v>
      </c>
      <c r="AN41" s="35">
        <f>X41-AO41</f>
        <v>5.0108464401285913E-2</v>
      </c>
      <c r="AO41" s="9">
        <f t="shared" si="38"/>
        <v>0.27187295701429104</v>
      </c>
      <c r="AP41" s="35">
        <f t="shared" ref="AP41:AP46" si="41">(1+AO41)*AP40</f>
        <v>4.0608399937155486</v>
      </c>
      <c r="AQ41" s="35">
        <f t="shared" si="17"/>
        <v>0.15998646338238584</v>
      </c>
      <c r="AR41" s="35">
        <f>AQ41/D41</f>
        <v>3.0688181672265814E-2</v>
      </c>
      <c r="AS41" s="35"/>
      <c r="AT41" s="35"/>
      <c r="AY41" s="2"/>
      <c r="AZ41" s="2"/>
    </row>
    <row r="42" spans="1:52">
      <c r="A42" s="4">
        <v>2006</v>
      </c>
      <c r="B42" s="9">
        <f t="shared" si="19"/>
        <v>0.12791288793578359</v>
      </c>
      <c r="C42" s="9">
        <v>2.5406494356729301E-2</v>
      </c>
      <c r="D42" s="34">
        <f t="shared" si="6"/>
        <v>5.3457438538863764</v>
      </c>
      <c r="E42" s="9">
        <v>4.7996146239444898E-2</v>
      </c>
      <c r="F42" s="34">
        <f>(1+E42)*F41</f>
        <v>8.6129956453667038</v>
      </c>
      <c r="G42" s="35">
        <v>1</v>
      </c>
      <c r="H42" s="3">
        <f t="shared" si="0"/>
        <v>2006</v>
      </c>
      <c r="I42" s="9">
        <v>0.15795337939717</v>
      </c>
      <c r="J42" s="34">
        <f>(1+I42)*J41</f>
        <v>51.238971842630804</v>
      </c>
      <c r="K42" s="35">
        <f>I42-L42</f>
        <v>2.1759064361665997E-2</v>
      </c>
      <c r="L42" s="9">
        <v>0.136194315035504</v>
      </c>
      <c r="M42" s="35">
        <f t="shared" si="9"/>
        <v>15.416229370208113</v>
      </c>
      <c r="N42" s="35">
        <f t="shared" si="10"/>
        <v>0.29523359045330377</v>
      </c>
      <c r="O42" s="3">
        <f t="shared" si="1"/>
        <v>2006</v>
      </c>
      <c r="P42" s="9">
        <v>1.1886130970580399E-2</v>
      </c>
      <c r="Q42" s="9">
        <f t="shared" si="11"/>
        <v>8.4919755183875192E-2</v>
      </c>
      <c r="R42" s="34">
        <f t="shared" si="12"/>
        <v>23.236493013964317</v>
      </c>
      <c r="S42" s="35">
        <f t="shared" si="4"/>
        <v>4.8256876624524506E-2</v>
      </c>
      <c r="T42" s="35">
        <v>-3.6370745653944103E-2</v>
      </c>
      <c r="U42" s="35">
        <f t="shared" si="13"/>
        <v>1.3632649656658757</v>
      </c>
      <c r="V42" s="35">
        <f t="shared" si="14"/>
        <v>6.8269937798141597E-2</v>
      </c>
      <c r="W42" s="3">
        <v>2006</v>
      </c>
      <c r="X42" s="9">
        <f t="shared" si="39"/>
        <v>0.21389915343960042</v>
      </c>
      <c r="Y42" s="9">
        <f>0.5*X42+0.5*P42</f>
        <v>0.1128926422050904</v>
      </c>
      <c r="Z42" s="9">
        <v>0.21389915343960042</v>
      </c>
      <c r="AA42" s="9">
        <v>0.17291240711521816</v>
      </c>
      <c r="AB42" s="9">
        <f t="shared" si="40"/>
        <v>3.4944422171464096E-2</v>
      </c>
      <c r="AC42" s="9">
        <f>AD42+AG42</f>
        <v>0.11911139581602442</v>
      </c>
      <c r="AD42" s="9">
        <f t="shared" si="32"/>
        <v>4.2123906144043315E-2</v>
      </c>
      <c r="AE42" s="9">
        <f>AH42/AF41</f>
        <v>0.51256365965215456</v>
      </c>
      <c r="AF42" s="40">
        <f t="shared" si="35"/>
        <v>3.2032104414646323</v>
      </c>
      <c r="AG42" s="41">
        <f t="shared" si="36"/>
        <v>7.6987489671981116E-2</v>
      </c>
      <c r="AH42" s="42">
        <f t="shared" si="37"/>
        <v>1.5244831367662077</v>
      </c>
      <c r="AI42" s="38">
        <v>2006</v>
      </c>
      <c r="AJ42" s="39">
        <v>0.04</v>
      </c>
      <c r="AK42" s="39">
        <v>0.15032788226650018</v>
      </c>
      <c r="AL42" s="39">
        <v>0.1948</v>
      </c>
      <c r="AM42" s="34">
        <f t="shared" si="15"/>
        <v>46.491366576642193</v>
      </c>
      <c r="AN42" s="35">
        <f>X42-AO42</f>
        <v>4.0986746324382262E-2</v>
      </c>
      <c r="AO42" s="9">
        <f t="shared" si="38"/>
        <v>0.17291240711521816</v>
      </c>
      <c r="AP42" s="35">
        <f t="shared" si="41"/>
        <v>4.7630096119386511</v>
      </c>
      <c r="AQ42" s="35">
        <f t="shared" si="17"/>
        <v>0.16644061868632526</v>
      </c>
      <c r="AR42" s="35">
        <f>AQ42/D42</f>
        <v>3.1135165326958619E-2</v>
      </c>
      <c r="AS42" s="35"/>
      <c r="AT42" s="35"/>
      <c r="AY42" s="2"/>
      <c r="AZ42" s="2"/>
    </row>
    <row r="43" spans="1:52">
      <c r="A43" s="4">
        <v>2007</v>
      </c>
      <c r="B43" s="9">
        <f t="shared" si="19"/>
        <v>5.8660207063675356E-2</v>
      </c>
      <c r="C43" s="9">
        <v>4.0812705274058496E-2</v>
      </c>
      <c r="D43" s="34">
        <f t="shared" si="6"/>
        <v>5.5639181222656511</v>
      </c>
      <c r="E43" s="9">
        <v>4.6622346964126898E-2</v>
      </c>
      <c r="F43" s="34">
        <f>(1+E43)*F42</f>
        <v>9.014553716745505</v>
      </c>
      <c r="G43" s="35">
        <v>1</v>
      </c>
      <c r="H43" s="3">
        <f t="shared" si="0"/>
        <v>2007</v>
      </c>
      <c r="I43" s="9">
        <v>5.4937786403964795E-2</v>
      </c>
      <c r="J43" s="34">
        <f>(1+I43)*J42</f>
        <v>54.053927533280024</v>
      </c>
      <c r="K43" s="35">
        <f>I43-L43</f>
        <v>1.9642004882338693E-2</v>
      </c>
      <c r="L43" s="9">
        <v>3.5295781521626102E-2</v>
      </c>
      <c r="M43" s="35">
        <f t="shared" si="9"/>
        <v>15.960357233946254</v>
      </c>
      <c r="N43" s="35">
        <f t="shared" si="10"/>
        <v>0.30280565255688091</v>
      </c>
      <c r="O43" s="3">
        <f t="shared" si="1"/>
        <v>2007</v>
      </c>
      <c r="P43" s="9">
        <v>9.8824652007780608E-2</v>
      </c>
      <c r="Q43" s="9">
        <f t="shared" si="11"/>
        <v>7.6881219205872708E-2</v>
      </c>
      <c r="R43" s="34">
        <f t="shared" si="12"/>
        <v>25.532831349950566</v>
      </c>
      <c r="S43" s="35">
        <f>P43-T43</f>
        <v>5.1946143743085704E-2</v>
      </c>
      <c r="T43" s="35">
        <v>4.6878508264694904E-2</v>
      </c>
      <c r="U43" s="35">
        <f t="shared" si="13"/>
        <v>1.4271727936258125</v>
      </c>
      <c r="V43" s="35">
        <f t="shared" si="14"/>
        <v>7.0816357866392385E-2</v>
      </c>
      <c r="W43" s="3">
        <v>2007</v>
      </c>
      <c r="X43" s="9">
        <f t="shared" si="39"/>
        <v>2.2218182779280671E-2</v>
      </c>
      <c r="Y43" s="9">
        <f>0.5*X43+0.5*P43</f>
        <v>6.052141739353064E-2</v>
      </c>
      <c r="Z43" s="9">
        <v>2.2218182779280671E-2</v>
      </c>
      <c r="AA43" s="9">
        <v>-1.1638479910540123E-2</v>
      </c>
      <c r="AB43" s="9">
        <f t="shared" si="40"/>
        <v>3.4255342808931166E-2</v>
      </c>
      <c r="AC43" s="9">
        <f>AD43+AG43</f>
        <v>0.1092154058710998</v>
      </c>
      <c r="AD43" s="9">
        <f t="shared" si="32"/>
        <v>4.2773946701510135E-2</v>
      </c>
      <c r="AE43" s="9">
        <f>AH43/AF42</f>
        <v>0.52047335268770023</v>
      </c>
      <c r="AF43" s="40">
        <f t="shared" si="35"/>
        <v>3.4160364172228079</v>
      </c>
      <c r="AG43" s="41">
        <f t="shared" si="36"/>
        <v>6.644145916958967E-2</v>
      </c>
      <c r="AH43" s="42">
        <f t="shared" si="37"/>
        <v>1.6671856778333454</v>
      </c>
      <c r="AI43" s="38">
        <v>2007</v>
      </c>
      <c r="AJ43" s="39">
        <v>3.8027667749071847E-2</v>
      </c>
      <c r="AK43" s="39">
        <v>0.11677331302773597</v>
      </c>
      <c r="AL43" s="39">
        <v>0.15804682756013588</v>
      </c>
      <c r="AM43" s="34">
        <f t="shared" si="15"/>
        <v>47.524320256900566</v>
      </c>
      <c r="AN43" s="35">
        <f>X43-AO43</f>
        <v>3.3856662689820793E-2</v>
      </c>
      <c r="AO43" s="9">
        <f t="shared" si="38"/>
        <v>-1.1638479910540123E-2</v>
      </c>
      <c r="AP43" s="35">
        <f t="shared" si="41"/>
        <v>4.7075754202563935</v>
      </c>
      <c r="AQ43" s="35">
        <f t="shared" si="17"/>
        <v>0.16125960981978116</v>
      </c>
      <c r="AT43" s="35"/>
      <c r="AY43" s="2"/>
      <c r="AZ43" s="2"/>
    </row>
    <row r="44" spans="1:52">
      <c r="A44" s="4">
        <v>2008</v>
      </c>
      <c r="B44" s="9">
        <f>(1/3)*I44+(1/3)*P44+(1/3)*X44</f>
        <v>-7.6534846584555227E-2</v>
      </c>
      <c r="C44" s="9">
        <v>9.1413810120788408E-4</v>
      </c>
      <c r="D44" s="34">
        <f>(1+C44)*D43</f>
        <v>5.5690043118132149</v>
      </c>
      <c r="E44" s="9">
        <v>1.5991416205964001E-2</v>
      </c>
      <c r="F44" s="34">
        <f>(1+E44)*F43</f>
        <v>9.1587091971410022</v>
      </c>
      <c r="G44" s="35">
        <v>1</v>
      </c>
      <c r="H44" s="3">
        <f t="shared" si="0"/>
        <v>2008</v>
      </c>
      <c r="I44" s="9">
        <v>-0.36999111578661797</v>
      </c>
      <c r="J44" s="34">
        <f>(1+I44)*J43</f>
        <v>34.054454572592753</v>
      </c>
      <c r="K44" s="35">
        <f>I44-L44</f>
        <v>1.4863396819431995E-2</v>
      </c>
      <c r="L44" s="9">
        <v>-0.38485451260604997</v>
      </c>
      <c r="M44" s="35">
        <f>(1+L44)*M43</f>
        <v>9.8179417296574254</v>
      </c>
      <c r="N44" s="35">
        <f>K44*M43</f>
        <v>0.23722512294803519</v>
      </c>
      <c r="O44" s="3">
        <f t="shared" si="1"/>
        <v>2008</v>
      </c>
      <c r="P44" s="9">
        <v>0.25872869612987198</v>
      </c>
      <c r="Q44" s="9">
        <f t="shared" si="11"/>
        <v>-5.5631209828372996E-2</v>
      </c>
      <c r="R44" s="34">
        <f t="shared" si="12"/>
        <v>32.138907513627196</v>
      </c>
      <c r="S44" s="35">
        <f>P44-T44</f>
        <v>5.3751331034452954E-2</v>
      </c>
      <c r="T44" s="35">
        <v>0.20497736509541903</v>
      </c>
      <c r="U44" s="35">
        <f t="shared" si="13"/>
        <v>1.7197109123990997</v>
      </c>
      <c r="V44" s="35">
        <f t="shared" si="14"/>
        <v>7.6712437273546055E-2</v>
      </c>
      <c r="W44" s="3">
        <v>2008</v>
      </c>
      <c r="X44" s="9">
        <f t="shared" si="39"/>
        <v>-0.11834212009691969</v>
      </c>
      <c r="Y44" s="9">
        <f>0.5*X44+0.5*P44</f>
        <v>7.0193288016476146E-2</v>
      </c>
      <c r="Z44" s="9">
        <v>-0.11834212009691969</v>
      </c>
      <c r="AA44" s="9">
        <v>-0.1501220871099237</v>
      </c>
      <c r="AB44" s="9">
        <f t="shared" si="40"/>
        <v>3.739356739479649E-2</v>
      </c>
      <c r="AC44" s="9"/>
      <c r="AD44" s="9"/>
      <c r="AF44" s="40">
        <f t="shared" si="35"/>
        <v>1.9570948017049039</v>
      </c>
      <c r="AG44" s="41">
        <f t="shared" si="36"/>
        <v>-0.42708608379064178</v>
      </c>
      <c r="AH44" s="42">
        <f t="shared" si="37"/>
        <v>1.7261649594032724</v>
      </c>
      <c r="AI44" s="43">
        <v>2008</v>
      </c>
      <c r="AJ44" s="44">
        <v>3.5255996066801742E-2</v>
      </c>
      <c r="AK44" s="44">
        <v>-0.10077044569961513</v>
      </c>
      <c r="AL44" s="44">
        <v>-6.8078335816576074E-2</v>
      </c>
      <c r="AM44" s="34">
        <f t="shared" si="15"/>
        <v>41.900191441533963</v>
      </c>
      <c r="AN44" s="35">
        <f>X44-AO44</f>
        <v>3.1779967013004007E-2</v>
      </c>
      <c r="AO44" s="9">
        <f t="shared" si="38"/>
        <v>-0.1501220871099237</v>
      </c>
      <c r="AP44" s="35">
        <f t="shared" si="41"/>
        <v>4.0008643729401276</v>
      </c>
      <c r="AQ44" s="35">
        <f t="shared" si="17"/>
        <v>0.14960659156697667</v>
      </c>
      <c r="AR44" s="9"/>
      <c r="AS44" s="45"/>
      <c r="AT44" s="35"/>
      <c r="AY44" s="2"/>
      <c r="AZ44" s="2"/>
    </row>
    <row r="45" spans="1:52">
      <c r="A45" s="4">
        <v>2009</v>
      </c>
      <c r="B45" s="9">
        <f>(1/3)*I45+(1/3)*P45+(1/3)*X45</f>
        <v>-2.1823868083038635E-2</v>
      </c>
      <c r="C45" s="9">
        <v>2.7213185742996401E-2</v>
      </c>
      <c r="D45" s="34">
        <f>(1+C45)*D44</f>
        <v>5.7205546605541358</v>
      </c>
      <c r="E45" s="9">
        <v>9.6761203910444805E-4</v>
      </c>
      <c r="F45" s="34">
        <f>(1+E45)*F44</f>
        <v>9.1675712744228122</v>
      </c>
      <c r="G45" s="35">
        <v>1</v>
      </c>
      <c r="H45" s="3">
        <f t="shared" si="0"/>
        <v>2009</v>
      </c>
      <c r="I45" s="9">
        <v>0.26465068324678398</v>
      </c>
      <c r="J45" s="34">
        <f>(1+I45)*J44</f>
        <v>43.066989242825997</v>
      </c>
      <c r="K45" s="35">
        <f>I45-L45</f>
        <v>3.0115243929551977E-2</v>
      </c>
      <c r="L45" s="9">
        <v>0.234535439317232</v>
      </c>
      <c r="M45" s="35">
        <f>(1+L45)*M44</f>
        <v>12.120597006413615</v>
      </c>
      <c r="N45" s="35">
        <f>K45*M44</f>
        <v>0.29566971007476084</v>
      </c>
      <c r="O45" s="3">
        <f t="shared" si="1"/>
        <v>2009</v>
      </c>
      <c r="P45" s="9">
        <v>-0.14903292330646101</v>
      </c>
      <c r="Q45" s="9">
        <f t="shared" si="11"/>
        <v>5.7808879970161486E-2</v>
      </c>
      <c r="R45" s="34">
        <f t="shared" si="12"/>
        <v>27.34915217499535</v>
      </c>
      <c r="S45" s="35">
        <f>P45-T45</f>
        <v>3.3441771598580999E-2</v>
      </c>
      <c r="T45" s="35">
        <v>-0.18247469490504201</v>
      </c>
      <c r="U45" s="35">
        <f t="shared" si="13"/>
        <v>1.4059071883342027</v>
      </c>
      <c r="V45" s="35">
        <f t="shared" si="14"/>
        <v>5.7510179548038026E-2</v>
      </c>
      <c r="W45" s="3">
        <v>2009</v>
      </c>
      <c r="X45" s="9">
        <f t="shared" si="39"/>
        <v>-0.18108936418943888</v>
      </c>
      <c r="Y45" s="9">
        <f>0.5*X45+0.5*P45</f>
        <v>-0.16506114374794995</v>
      </c>
      <c r="Z45" s="9">
        <v>-0.18108936418943888</v>
      </c>
      <c r="AA45" s="9">
        <v>-0.2253414572444451</v>
      </c>
      <c r="AB45" s="9">
        <f t="shared" si="40"/>
        <v>5.7124643455936264E-2</v>
      </c>
      <c r="AC45" s="9"/>
      <c r="AD45" s="9"/>
      <c r="AF45" s="40">
        <f t="shared" si="35"/>
        <v>1.2980782132215201</v>
      </c>
      <c r="AG45" s="41">
        <f t="shared" si="36"/>
        <v>-0.33673207241125364</v>
      </c>
      <c r="AH45" s="42">
        <f t="shared" si="37"/>
        <v>2.1607639132491832</v>
      </c>
      <c r="AI45" s="43">
        <v>2009</v>
      </c>
      <c r="AJ45" s="44">
        <v>4.9078065823567885E-2</v>
      </c>
      <c r="AK45" s="44">
        <v>-0.19515509638427053</v>
      </c>
      <c r="AL45" s="44">
        <v>-0.15330437437693611</v>
      </c>
      <c r="AM45" s="34">
        <f t="shared" si="15"/>
        <v>34.312512413970808</v>
      </c>
      <c r="AN45" s="35">
        <f>X45-AO45</f>
        <v>4.4252093055006214E-2</v>
      </c>
      <c r="AO45" s="9">
        <f t="shared" si="38"/>
        <v>-0.2253414572444451</v>
      </c>
      <c r="AP45" s="35">
        <f t="shared" si="41"/>
        <v>3.0993037649044162</v>
      </c>
      <c r="AQ45" s="35">
        <f t="shared" si="17"/>
        <v>0.17704662253180561</v>
      </c>
      <c r="AT45" s="35"/>
      <c r="AY45" s="2"/>
      <c r="AZ45" s="2"/>
    </row>
    <row r="46" spans="1:52">
      <c r="A46" s="4">
        <v>2010</v>
      </c>
      <c r="B46" s="9"/>
      <c r="C46" s="9">
        <v>1.4059719319564845E-2</v>
      </c>
      <c r="D46" s="34">
        <f>(1+C46)*D45</f>
        <v>5.8009840534337558</v>
      </c>
      <c r="E46" s="9">
        <v>1.2137646095897736E-3</v>
      </c>
      <c r="F46" s="34">
        <f>(1+E46)*F45</f>
        <v>9.1786985479915977</v>
      </c>
      <c r="G46" s="35">
        <v>1</v>
      </c>
      <c r="H46" s="3">
        <f t="shared" si="0"/>
        <v>2010</v>
      </c>
      <c r="I46" s="9">
        <v>0.15064936745985458</v>
      </c>
      <c r="J46" s="34">
        <f>(1+I46)*J45</f>
        <v>49.555003930658096</v>
      </c>
      <c r="K46" s="35">
        <f>I46-L46</f>
        <v>2.2822422068460302E-2</v>
      </c>
      <c r="L46" s="9">
        <v>0.12782694539139428</v>
      </c>
      <c r="M46" s="35">
        <f>(1+L46)*M45</f>
        <v>13.669935898063544</v>
      </c>
      <c r="N46" s="35">
        <f>K46*M45</f>
        <v>0.27662138060208796</v>
      </c>
      <c r="O46" s="3">
        <f t="shared" si="1"/>
        <v>2010</v>
      </c>
      <c r="P46" s="9">
        <v>0.10143661004736715</v>
      </c>
      <c r="Q46" s="9">
        <f t="shared" si="11"/>
        <v>0.12604298875361086</v>
      </c>
      <c r="R46" s="34">
        <f t="shared" si="12"/>
        <v>30.123357459296457</v>
      </c>
      <c r="S46" s="35"/>
      <c r="T46" s="35">
        <v>5.8924643848906604E-2</v>
      </c>
      <c r="U46" s="35"/>
      <c r="V46" s="35"/>
      <c r="W46" s="3">
        <v>2010</v>
      </c>
      <c r="X46" s="9">
        <f t="shared" si="39"/>
        <v>0.25180942220599367</v>
      </c>
      <c r="Y46" s="9">
        <f>0.5*X46+0.5*P46</f>
        <v>0.17662301612668041</v>
      </c>
      <c r="Z46" s="9">
        <v>0.25180942220599367</v>
      </c>
      <c r="AA46" s="9">
        <v>0.19258539996903368</v>
      </c>
      <c r="AB46" s="9">
        <f t="shared" si="40"/>
        <v>4.9660193926990726E-2</v>
      </c>
      <c r="AC46" s="9"/>
      <c r="AD46" s="9"/>
      <c r="AF46" s="40">
        <f t="shared" si="35"/>
        <v>1.8680805896198722</v>
      </c>
      <c r="AG46" s="41">
        <f t="shared" si="36"/>
        <v>0.43911250538882579</v>
      </c>
      <c r="AH46" s="42"/>
      <c r="AI46" s="43">
        <v>2010</v>
      </c>
      <c r="AJ46" s="44">
        <v>5.0112059636030049E-2</v>
      </c>
      <c r="AK46" s="44">
        <v>5.8551944324968019E-2</v>
      </c>
      <c r="AL46" s="44">
        <v>0.11100688180255824</v>
      </c>
      <c r="AM46" s="34">
        <f t="shared" si="15"/>
        <v>42.95272633936878</v>
      </c>
      <c r="AN46" s="35"/>
      <c r="AO46" s="9">
        <f t="shared" si="38"/>
        <v>0.19258539996903368</v>
      </c>
      <c r="AP46" s="35">
        <f t="shared" si="41"/>
        <v>3.696184420094065</v>
      </c>
      <c r="AQ46" s="35"/>
      <c r="AT46" s="35"/>
      <c r="AY46" s="2"/>
      <c r="AZ46" s="2"/>
    </row>
    <row r="47" spans="1:52">
      <c r="A47" s="4"/>
      <c r="B47" s="9"/>
      <c r="D47" s="34"/>
      <c r="F47" s="34"/>
      <c r="G47" s="35"/>
      <c r="J47" s="34"/>
      <c r="K47" s="35"/>
      <c r="M47" s="35"/>
      <c r="N47" s="35"/>
      <c r="R47" s="34"/>
      <c r="S47" s="35"/>
      <c r="T47" s="35"/>
      <c r="U47" s="35"/>
      <c r="V47" s="35"/>
      <c r="AC47" s="9"/>
      <c r="AD47" s="9"/>
      <c r="AF47" s="40"/>
      <c r="AG47" s="41"/>
      <c r="AH47" s="42"/>
      <c r="AI47" s="43"/>
      <c r="AJ47" s="44"/>
      <c r="AK47" s="44"/>
      <c r="AL47" s="44"/>
      <c r="AM47" s="35"/>
      <c r="AN47" s="35"/>
      <c r="AO47" s="9"/>
      <c r="AP47" s="35"/>
      <c r="AQ47" s="9">
        <f>(AQ40/AQ6)^(1/34)-1</f>
        <v>1.4114792489268613E-2</v>
      </c>
      <c r="AR47" s="9">
        <f>(AR40/AR6)^(1/34)-1</f>
        <v>-3.1522219853149291E-2</v>
      </c>
      <c r="AS47" s="45" t="s">
        <v>94</v>
      </c>
      <c r="AT47" s="35"/>
      <c r="AY47" s="2"/>
      <c r="AZ47" s="2"/>
    </row>
    <row r="48" spans="1:52">
      <c r="A48" s="3" t="s">
        <v>95</v>
      </c>
      <c r="C48" s="9">
        <f>D45^(1/40)-1</f>
        <v>4.45661630426466E-2</v>
      </c>
      <c r="D48" s="3" t="s">
        <v>95</v>
      </c>
      <c r="E48" s="9">
        <f>F39^(1/34)-1</f>
        <v>6.2620042402144582E-2</v>
      </c>
      <c r="F48" s="35"/>
      <c r="G48" s="35"/>
      <c r="H48" s="3" t="s">
        <v>95</v>
      </c>
      <c r="I48" s="9">
        <f>J46^(1/41)-1</f>
        <v>9.987567674124187E-2</v>
      </c>
      <c r="J48" s="35"/>
      <c r="K48" s="35"/>
      <c r="M48" s="35"/>
      <c r="N48" s="35"/>
      <c r="O48" s="3" t="s">
        <v>95</v>
      </c>
      <c r="P48" s="9">
        <f>R46^(1/41)-1</f>
        <v>8.6602785558454798E-2</v>
      </c>
      <c r="R48" s="35"/>
      <c r="S48" s="35"/>
      <c r="T48" s="35"/>
      <c r="U48" s="35"/>
      <c r="V48" s="35"/>
      <c r="W48" s="3" t="s">
        <v>95</v>
      </c>
      <c r="X48" s="9">
        <f>AM46^(1/41)-1</f>
        <v>9.604665835224635E-2</v>
      </c>
      <c r="AD48" s="9"/>
      <c r="AF48" s="35"/>
      <c r="AG48" s="9"/>
      <c r="AH48" s="46">
        <f>AH43^(1/29)-1</f>
        <v>1.7781657373115101E-2</v>
      </c>
      <c r="AI48" s="37"/>
      <c r="AJ48" s="9"/>
      <c r="AK48" s="47"/>
      <c r="AL48" s="47">
        <f>AVERAGE(AL14:AL43)</f>
        <v>0.10812822758533785</v>
      </c>
      <c r="AM48" s="35"/>
      <c r="AN48" s="35"/>
      <c r="AO48" s="9"/>
      <c r="AP48" s="35"/>
      <c r="AQ48" s="9">
        <f>(AQ40/AQ14)^(1/26)-1</f>
        <v>2.3099280251623444E-2</v>
      </c>
      <c r="AR48" s="9">
        <f>(AR40/AR14)^(1/26)-1</f>
        <v>-1.6753852307117678E-2</v>
      </c>
      <c r="AS48" s="45" t="s">
        <v>96</v>
      </c>
      <c r="AT48" s="35"/>
      <c r="AY48" s="2"/>
      <c r="AZ48" s="2"/>
    </row>
    <row r="49" spans="1:47">
      <c r="A49" s="3" t="s">
        <v>5</v>
      </c>
      <c r="B49" s="9">
        <f>AVERAGE(B6:B39)</f>
        <v>0.10903409250425752</v>
      </c>
      <c r="C49" s="9">
        <f>AVERAGE(C6:C45)</f>
        <v>4.5002641849195064E-2</v>
      </c>
      <c r="D49" s="3" t="s">
        <v>5</v>
      </c>
      <c r="E49" s="9">
        <f>AVERAGE(E6:E39)</f>
        <v>6.2980718603930799E-2</v>
      </c>
      <c r="F49" s="35"/>
      <c r="G49" s="35"/>
      <c r="H49" s="3" t="s">
        <v>5</v>
      </c>
      <c r="I49" s="9">
        <f>AVERAGE(I6:I46)</f>
        <v>0.11559220417032517</v>
      </c>
      <c r="J49" s="35"/>
      <c r="K49" s="9">
        <f>AVERAGE(K5:K34)</f>
        <v>4.0881566231279011E-2</v>
      </c>
      <c r="L49" s="9">
        <f>AVERAGE(L5:L37)</f>
        <v>8.8145400143129854E-2</v>
      </c>
      <c r="M49" s="35"/>
      <c r="N49" s="35">
        <f>AVERAGE(N5:N33)</f>
        <v>9.3712236924845885E-2</v>
      </c>
      <c r="O49" s="3" t="str">
        <f>A49</f>
        <v>AVG</v>
      </c>
      <c r="P49" s="9">
        <f>AVERAGE(P6:P46)</f>
        <v>9.2628849524714674E-2</v>
      </c>
      <c r="Q49" s="9">
        <f>AVERAGE(Q6:Q46)</f>
        <v>0.10411052684751991</v>
      </c>
      <c r="R49" s="35"/>
      <c r="S49" s="35">
        <f>AVERAGE(S5:S37)</f>
        <v>8.4560464744098146E-2</v>
      </c>
      <c r="T49" s="35">
        <f>AVERAGE(T5:T37)</f>
        <v>8.443945146874755E-3</v>
      </c>
      <c r="U49" s="35"/>
      <c r="V49" s="35">
        <f>AVERAGE(V5:V33)</f>
        <v>8.0953501616284104E-2</v>
      </c>
      <c r="W49" s="3" t="str">
        <f>A49</f>
        <v>AVG</v>
      </c>
      <c r="X49" s="9">
        <f>AVERAGE(X6:X46)</f>
        <v>0.1014534546823114</v>
      </c>
      <c r="Y49" s="9">
        <f>AVERAGE(Y6:Y46)</f>
        <v>9.7041152103513023E-2</v>
      </c>
      <c r="AC49" s="9">
        <f>AVERAGE(AC6:AC39)</f>
        <v>0.10680161474345296</v>
      </c>
      <c r="AD49" s="9">
        <f>AVERAGE(AD15:AD40)</f>
        <v>7.7806042766201608E-2</v>
      </c>
      <c r="AE49" s="9">
        <f>AVERAGE(AE15:AE39)</f>
        <v>0.95208947555110879</v>
      </c>
      <c r="AF49" s="9"/>
      <c r="AG49" s="9">
        <f>AVERAGE(AG15:AG39)</f>
        <v>2.8556255452738454E-2</v>
      </c>
      <c r="AH49" s="35"/>
      <c r="AI49" s="35"/>
      <c r="AJ49" s="9">
        <f>AVERAGE(AJ15:AJ43)</f>
        <v>5.9328540267209379E-2</v>
      </c>
      <c r="AK49" s="9">
        <f>AVERAGE(AK15:AK43)</f>
        <v>4.5506391499978205E-2</v>
      </c>
      <c r="AL49" s="47">
        <f>STDEV(AL14:AL43)</f>
        <v>6.6934268239876582E-2</v>
      </c>
      <c r="AM49" s="35">
        <f>AVERAGE(AQ5:AQ33)</f>
        <v>0.11267109821984286</v>
      </c>
      <c r="AN49" s="35">
        <f>AVERAGE(AS5:AS30)</f>
        <v>1.7217391304347831E-3</v>
      </c>
      <c r="AO49" s="9">
        <f>AVERAGE(AO6:AO45)</f>
        <v>3.3549733279057914E-2</v>
      </c>
      <c r="AP49" s="9">
        <f>AP45^(1/40)-1</f>
        <v>2.8683096748950643E-2</v>
      </c>
      <c r="AT49" s="2">
        <f>AVERAGE(AY9:AY29)</f>
        <v>115.71393067158999</v>
      </c>
      <c r="AU49" s="2">
        <f>AVERAGE(AZ9:AZ29)</f>
        <v>132.9221314748539</v>
      </c>
    </row>
    <row r="50" spans="1:47">
      <c r="A50" s="3" t="s">
        <v>97</v>
      </c>
      <c r="B50" s="9">
        <f>STDEVP(B6:B39)</f>
        <v>8.4509297240633732E-2</v>
      </c>
      <c r="C50" s="9">
        <f>STDEVP(C6:C39)</f>
        <v>3.1714128723474004E-2</v>
      </c>
      <c r="D50" s="3" t="s">
        <v>97</v>
      </c>
      <c r="E50" s="9">
        <f>STDEV(E6:E39)</f>
        <v>2.828244187388208E-2</v>
      </c>
      <c r="F50" s="35"/>
      <c r="G50" s="35"/>
      <c r="H50" s="3" t="s">
        <v>97</v>
      </c>
      <c r="I50" s="9">
        <f>STDEV(I6:I46)</f>
        <v>0.17906880100674036</v>
      </c>
      <c r="J50" s="35"/>
      <c r="K50" s="9">
        <f>STDEV(K6:K39)</f>
        <v>1.5342204616177706E-2</v>
      </c>
      <c r="L50" s="9">
        <f>STDEV(L6:L39)</f>
        <v>0.16954643034908701</v>
      </c>
      <c r="M50" s="35"/>
      <c r="N50" s="9">
        <f>STDEV(N6:N39)</f>
        <v>5.7585078273688868E-2</v>
      </c>
      <c r="O50" s="3" t="str">
        <f t="shared" si="1"/>
        <v>STDEV</v>
      </c>
      <c r="P50" s="9">
        <f>STDEV(P6:P46)</f>
        <v>0.11726254260458338</v>
      </c>
      <c r="Q50" s="9">
        <f>STDEV(Q6:Q46)</f>
        <v>0.1108903393844712</v>
      </c>
      <c r="R50" s="35"/>
      <c r="S50" s="9">
        <f>STDEV(S6:S39)</f>
        <v>2.4718824847860591E-2</v>
      </c>
      <c r="T50" s="9">
        <f>STDEV(T6:T39)</f>
        <v>0.10710886982814292</v>
      </c>
      <c r="U50" s="35"/>
      <c r="V50" s="9">
        <f>STDEV(V6:V39)</f>
        <v>7.7101350090368771E-3</v>
      </c>
      <c r="W50" s="3" t="str">
        <f t="shared" si="2"/>
        <v>STDEV</v>
      </c>
      <c r="X50" s="9">
        <f>STDEV(X6:X46)</f>
        <v>0.1086054220589916</v>
      </c>
      <c r="Y50" s="9">
        <f>STDEV(Y6:Y46)</f>
        <v>7.9919534300017428E-2</v>
      </c>
      <c r="AA50" s="9">
        <f>STDEV(AA21:AA44)</f>
        <v>9.3611033091822587E-2</v>
      </c>
      <c r="AF50" s="9"/>
      <c r="AG50" s="9">
        <f>STDEV(AG21:AG44)</f>
        <v>0.1407587426462063</v>
      </c>
      <c r="AH50" s="35"/>
      <c r="AI50" s="35"/>
      <c r="AJ50" s="35">
        <f>STDEVP(AN5:AN34)</f>
        <v>1.2991643548743445E-2</v>
      </c>
      <c r="AK50" s="9">
        <f>STDEVP(AO5:AO34)</f>
        <v>8.3677831697618443E-2</v>
      </c>
      <c r="AL50" s="9">
        <f>AVERAGE(AL15:AL43)</f>
        <v>0.10680161474345294</v>
      </c>
      <c r="AM50" s="35">
        <f>STDEVP(AQ5:AQ33)</f>
        <v>2.5045306914761582E-2</v>
      </c>
      <c r="AN50" s="35">
        <f>STDEVP(AS5:AS30)</f>
        <v>9.2080092530653371E-2</v>
      </c>
      <c r="AO50" s="3">
        <f>STDEV(AO6:AO45)</f>
        <v>0.10030306849950782</v>
      </c>
      <c r="AQ50" s="3">
        <v>74</v>
      </c>
      <c r="AT50" s="2">
        <f>AY10</f>
        <v>76.392148048099997</v>
      </c>
      <c r="AU50" s="2">
        <f>(AT$49/AU$49)*AZ10</f>
        <v>65.804655012757749</v>
      </c>
    </row>
    <row r="51" spans="1:47">
      <c r="A51" s="27"/>
      <c r="B51" s="27"/>
      <c r="H51" s="27"/>
      <c r="N51" s="27"/>
      <c r="O51" s="35"/>
      <c r="Q51" s="48"/>
      <c r="T51" s="27"/>
      <c r="U51" s="27"/>
      <c r="V51" s="27"/>
      <c r="W51" s="27"/>
      <c r="X51" s="29"/>
      <c r="Y51" s="29"/>
      <c r="Z51" s="29"/>
      <c r="AA51" s="29"/>
      <c r="AB51" s="29"/>
      <c r="AC51" s="27"/>
      <c r="AD51" s="27"/>
      <c r="AE51" s="29"/>
      <c r="AF51" s="27"/>
      <c r="AG51" s="27"/>
      <c r="AH51" s="27"/>
      <c r="AO51" s="2"/>
      <c r="AP51" s="2"/>
      <c r="AT51" s="35"/>
    </row>
    <row r="52" spans="1:47">
      <c r="A52" s="1"/>
      <c r="B52" s="1"/>
      <c r="D52" s="35"/>
      <c r="F52" s="35"/>
      <c r="G52" s="35"/>
      <c r="H52" s="1"/>
      <c r="J52" s="35"/>
      <c r="K52" s="35"/>
      <c r="M52" s="35"/>
      <c r="N52" s="1"/>
      <c r="O52" s="35"/>
      <c r="T52" s="1"/>
      <c r="U52" s="35"/>
      <c r="V52" s="35"/>
      <c r="W52" s="35"/>
      <c r="AC52" s="1"/>
      <c r="AD52" s="35"/>
      <c r="AF52" s="35"/>
      <c r="AG52" s="35"/>
      <c r="AH52" s="35"/>
      <c r="AO52" s="2"/>
      <c r="AP52" s="2"/>
      <c r="AT52" s="35"/>
    </row>
    <row r="53" spans="1:47">
      <c r="A53" s="1"/>
      <c r="B53" s="1"/>
      <c r="D53" s="35"/>
      <c r="F53" s="35"/>
      <c r="G53" s="35"/>
      <c r="H53" s="1"/>
      <c r="J53" s="35"/>
      <c r="K53" s="35"/>
      <c r="M53" s="35"/>
      <c r="N53" s="1"/>
      <c r="O53" s="35"/>
      <c r="T53" s="1"/>
      <c r="U53" s="35"/>
      <c r="V53" s="35"/>
      <c r="W53" s="35"/>
      <c r="AC53" s="1"/>
      <c r="AD53" s="35"/>
      <c r="AF53" s="35"/>
      <c r="AG53" s="35"/>
      <c r="AH53" s="35"/>
      <c r="AO53" s="2"/>
      <c r="AP53" s="2"/>
    </row>
    <row r="54" spans="1:47">
      <c r="A54" s="1"/>
      <c r="B54" s="1"/>
      <c r="D54" s="35"/>
      <c r="F54" s="35"/>
      <c r="G54" s="35"/>
      <c r="H54" s="1"/>
      <c r="J54" s="35"/>
      <c r="K54" s="35"/>
      <c r="M54" s="35"/>
      <c r="N54" s="1"/>
      <c r="O54" s="35"/>
      <c r="T54" s="1"/>
      <c r="U54" s="35"/>
      <c r="V54" s="35"/>
      <c r="W54" s="35"/>
      <c r="AC54" s="1"/>
      <c r="AD54" s="35"/>
      <c r="AF54" s="35"/>
      <c r="AG54" s="35"/>
      <c r="AH54" s="35"/>
      <c r="AO54" s="2"/>
      <c r="AP54" s="2"/>
    </row>
    <row r="55" spans="1:47">
      <c r="A55" s="1"/>
      <c r="B55" s="1"/>
      <c r="D55" s="35"/>
      <c r="F55" s="35"/>
      <c r="G55" s="35"/>
      <c r="H55" s="1"/>
      <c r="J55" s="35"/>
      <c r="K55" s="35"/>
      <c r="M55" s="35"/>
      <c r="N55" s="1"/>
      <c r="O55" s="35"/>
      <c r="T55" s="1"/>
      <c r="U55" s="35"/>
      <c r="V55" s="35"/>
      <c r="W55" s="35"/>
      <c r="AC55" s="1"/>
      <c r="AD55" s="35"/>
      <c r="AF55" s="35"/>
      <c r="AG55" s="35"/>
      <c r="AH55" s="35"/>
      <c r="AO55" s="2"/>
      <c r="AP55" s="2"/>
    </row>
    <row r="56" spans="1:47">
      <c r="A56" s="1"/>
      <c r="B56" s="1"/>
      <c r="D56" s="35"/>
      <c r="F56" s="35"/>
      <c r="G56" s="35"/>
      <c r="H56" s="1"/>
      <c r="J56" s="35"/>
      <c r="K56" s="35"/>
      <c r="M56" s="35"/>
      <c r="N56" s="1"/>
      <c r="O56" s="35"/>
      <c r="T56" s="1"/>
      <c r="U56" s="35"/>
      <c r="V56" s="35"/>
      <c r="W56" s="35"/>
      <c r="AC56" s="1"/>
      <c r="AD56" s="35"/>
      <c r="AF56" s="35"/>
      <c r="AG56" s="35"/>
      <c r="AH56" s="35"/>
      <c r="AO56" s="2"/>
      <c r="AP56" s="2"/>
    </row>
    <row r="57" spans="1:47">
      <c r="A57" s="1"/>
      <c r="B57" s="1"/>
      <c r="D57" s="35"/>
      <c r="F57" s="35"/>
      <c r="G57" s="35"/>
      <c r="H57" s="1"/>
      <c r="J57" s="35"/>
      <c r="K57" s="35"/>
      <c r="M57" s="35"/>
      <c r="N57" s="1"/>
      <c r="O57" s="35"/>
      <c r="T57" s="1"/>
      <c r="U57" s="35"/>
      <c r="V57" s="35"/>
      <c r="W57" s="35"/>
      <c r="AC57" s="1"/>
      <c r="AD57" s="35"/>
      <c r="AF57" s="35"/>
      <c r="AG57" s="35"/>
      <c r="AH57" s="35"/>
      <c r="AO57" s="2"/>
      <c r="AP57" s="2"/>
    </row>
    <row r="58" spans="1:47">
      <c r="A58" s="1"/>
      <c r="B58" s="1"/>
      <c r="D58" s="35"/>
      <c r="F58" s="35"/>
      <c r="G58" s="35"/>
      <c r="H58" s="1"/>
      <c r="J58" s="35"/>
      <c r="K58" s="35"/>
      <c r="M58" s="35"/>
      <c r="N58" s="1"/>
      <c r="O58" s="35"/>
      <c r="T58" s="1"/>
      <c r="U58" s="35"/>
      <c r="V58" s="35"/>
      <c r="W58" s="35"/>
      <c r="AC58" s="1"/>
      <c r="AD58" s="35"/>
      <c r="AF58" s="35"/>
      <c r="AG58" s="35"/>
      <c r="AH58" s="35"/>
      <c r="AO58" s="2"/>
      <c r="AP58" s="2"/>
    </row>
    <row r="59" spans="1:47">
      <c r="A59" s="1"/>
      <c r="B59" s="1"/>
      <c r="D59" s="35"/>
      <c r="F59" s="35"/>
      <c r="G59" s="35"/>
      <c r="H59" s="1"/>
      <c r="J59" s="35"/>
      <c r="K59" s="35"/>
      <c r="M59" s="35"/>
      <c r="N59" s="1"/>
      <c r="O59" s="35"/>
      <c r="T59" s="1"/>
      <c r="U59" s="35"/>
      <c r="V59" s="35"/>
      <c r="W59" s="35"/>
      <c r="AC59" s="1"/>
      <c r="AD59" s="35"/>
      <c r="AF59" s="35"/>
      <c r="AG59" s="35"/>
      <c r="AH59" s="35"/>
      <c r="AO59" s="2"/>
      <c r="AP59" s="2"/>
    </row>
    <row r="60" spans="1:47">
      <c r="A60" s="1"/>
      <c r="B60" s="1"/>
      <c r="D60" s="35"/>
      <c r="F60" s="35"/>
      <c r="G60" s="35"/>
      <c r="H60" s="1"/>
      <c r="J60" s="35"/>
      <c r="K60" s="35"/>
      <c r="M60" s="35"/>
      <c r="N60" s="1"/>
      <c r="O60" s="35"/>
      <c r="T60" s="1"/>
      <c r="U60" s="35"/>
      <c r="V60" s="35"/>
      <c r="W60" s="35"/>
      <c r="AC60" s="1"/>
      <c r="AD60" s="35"/>
      <c r="AF60" s="35"/>
      <c r="AG60" s="35"/>
      <c r="AH60" s="35"/>
      <c r="AO60" s="2"/>
      <c r="AP60" s="2"/>
    </row>
    <row r="61" spans="1:47">
      <c r="A61" s="1"/>
      <c r="B61" s="1"/>
      <c r="D61" s="35"/>
      <c r="F61" s="35"/>
      <c r="G61" s="35"/>
      <c r="H61" s="1"/>
      <c r="J61" s="35"/>
      <c r="K61" s="35"/>
      <c r="M61" s="35"/>
      <c r="N61" s="1"/>
      <c r="O61" s="35"/>
      <c r="T61" s="1"/>
      <c r="U61" s="35"/>
      <c r="V61" s="35"/>
      <c r="W61" s="35"/>
      <c r="AC61" s="1"/>
      <c r="AD61" s="35"/>
      <c r="AF61" s="35"/>
      <c r="AG61" s="35"/>
      <c r="AH61" s="35"/>
      <c r="AO61" s="2"/>
      <c r="AP61" s="2"/>
    </row>
    <row r="62" spans="1:47">
      <c r="A62" s="1"/>
      <c r="B62" s="1"/>
      <c r="D62" s="35"/>
      <c r="F62" s="35"/>
      <c r="G62" s="35"/>
      <c r="H62" s="1"/>
      <c r="J62" s="35"/>
      <c r="K62" s="35"/>
      <c r="M62" s="35"/>
      <c r="N62" s="1"/>
      <c r="O62" s="35"/>
      <c r="T62" s="1"/>
      <c r="U62" s="35"/>
      <c r="V62" s="35"/>
      <c r="W62" s="35"/>
      <c r="AC62" s="1"/>
      <c r="AD62" s="35"/>
      <c r="AF62" s="35"/>
      <c r="AG62" s="35"/>
      <c r="AH62" s="35"/>
      <c r="AO62" s="2"/>
      <c r="AP62" s="2"/>
    </row>
    <row r="63" spans="1:47">
      <c r="A63" s="1"/>
      <c r="B63" s="1"/>
      <c r="D63" s="35"/>
      <c r="F63" s="35"/>
      <c r="G63" s="35"/>
      <c r="H63" s="1"/>
      <c r="J63" s="35"/>
      <c r="K63" s="35"/>
      <c r="M63" s="35"/>
      <c r="N63" s="1"/>
      <c r="O63" s="35"/>
      <c r="T63" s="1"/>
      <c r="U63" s="35"/>
      <c r="V63" s="35"/>
      <c r="W63" s="35"/>
      <c r="AC63" s="1"/>
      <c r="AD63" s="35"/>
      <c r="AF63" s="35"/>
      <c r="AG63" s="35"/>
      <c r="AH63" s="35"/>
      <c r="AO63" s="2"/>
      <c r="AP63" s="2"/>
    </row>
    <row r="64" spans="1:47">
      <c r="A64" s="1"/>
      <c r="B64" s="1"/>
      <c r="D64" s="35"/>
      <c r="F64" s="35"/>
      <c r="G64" s="35"/>
      <c r="H64" s="1"/>
      <c r="J64" s="35"/>
      <c r="K64" s="35"/>
      <c r="M64" s="35"/>
      <c r="N64" s="1"/>
      <c r="O64" s="35"/>
      <c r="T64" s="1"/>
      <c r="U64" s="35"/>
      <c r="V64" s="35"/>
      <c r="W64" s="35"/>
      <c r="AC64" s="1"/>
      <c r="AD64" s="35"/>
      <c r="AF64" s="35"/>
      <c r="AG64" s="35"/>
      <c r="AH64" s="35"/>
      <c r="AO64" s="2"/>
      <c r="AP64" s="2"/>
    </row>
    <row r="65" spans="1:42">
      <c r="A65" s="1"/>
      <c r="B65" s="1"/>
      <c r="D65" s="35"/>
      <c r="F65" s="35"/>
      <c r="G65" s="35"/>
      <c r="H65" s="1"/>
      <c r="J65" s="35"/>
      <c r="K65" s="35"/>
      <c r="M65" s="35"/>
      <c r="N65" s="1"/>
      <c r="O65" s="35"/>
      <c r="T65" s="1"/>
      <c r="U65" s="35"/>
      <c r="V65" s="35"/>
      <c r="W65" s="35"/>
      <c r="AC65" s="1"/>
      <c r="AD65" s="35"/>
      <c r="AF65" s="35"/>
      <c r="AG65" s="35"/>
      <c r="AH65" s="35"/>
      <c r="AO65" s="2"/>
      <c r="AP65" s="2"/>
    </row>
    <row r="66" spans="1:42">
      <c r="A66" s="1"/>
      <c r="B66" s="1"/>
      <c r="D66" s="35"/>
      <c r="F66" s="35"/>
      <c r="G66" s="35"/>
      <c r="H66" s="1"/>
      <c r="J66" s="35"/>
      <c r="K66" s="35"/>
      <c r="M66" s="35"/>
      <c r="N66" s="1"/>
      <c r="O66" s="35"/>
      <c r="T66" s="1"/>
      <c r="U66" s="35"/>
      <c r="V66" s="35"/>
      <c r="W66" s="35"/>
      <c r="AC66" s="1"/>
      <c r="AD66" s="35"/>
      <c r="AF66" s="35"/>
      <c r="AG66" s="35"/>
      <c r="AH66" s="35"/>
      <c r="AO66" s="2"/>
      <c r="AP66" s="2"/>
    </row>
    <row r="67" spans="1:42">
      <c r="A67" s="1"/>
      <c r="B67" s="1"/>
      <c r="D67" s="35"/>
      <c r="F67" s="35"/>
      <c r="G67" s="35"/>
      <c r="H67" s="1"/>
      <c r="J67" s="35"/>
      <c r="K67" s="35"/>
      <c r="M67" s="35"/>
      <c r="N67" s="1"/>
      <c r="O67" s="35"/>
      <c r="T67" s="1"/>
      <c r="U67" s="35"/>
      <c r="V67" s="35"/>
      <c r="W67" s="35"/>
      <c r="AC67" s="1"/>
      <c r="AD67" s="35"/>
      <c r="AF67" s="35"/>
      <c r="AG67" s="35"/>
      <c r="AH67" s="35"/>
      <c r="AO67" s="2"/>
      <c r="AP67" s="2"/>
    </row>
    <row r="68" spans="1:42">
      <c r="A68" s="1"/>
      <c r="B68" s="1"/>
      <c r="D68" s="35"/>
      <c r="F68" s="35"/>
      <c r="G68" s="35"/>
      <c r="H68" s="1"/>
      <c r="J68" s="35"/>
      <c r="K68" s="35"/>
      <c r="M68" s="35"/>
      <c r="N68" s="1"/>
      <c r="O68" s="35"/>
      <c r="T68" s="1"/>
      <c r="U68" s="35"/>
      <c r="V68" s="35"/>
      <c r="W68" s="35"/>
      <c r="AC68" s="1"/>
      <c r="AD68" s="35"/>
      <c r="AF68" s="35"/>
      <c r="AG68" s="35"/>
      <c r="AH68" s="35"/>
      <c r="AO68" s="2"/>
      <c r="AP68" s="2"/>
    </row>
    <row r="69" spans="1:42">
      <c r="A69" s="1"/>
      <c r="B69" s="1"/>
      <c r="D69" s="35"/>
      <c r="F69" s="35"/>
      <c r="G69" s="35"/>
      <c r="H69" s="1"/>
      <c r="J69" s="35"/>
      <c r="K69" s="35"/>
      <c r="M69" s="35"/>
      <c r="N69" s="1"/>
      <c r="O69" s="35"/>
      <c r="T69" s="1"/>
      <c r="U69" s="35"/>
      <c r="V69" s="35"/>
      <c r="W69" s="35"/>
      <c r="AC69" s="1"/>
      <c r="AD69" s="35"/>
      <c r="AF69" s="35"/>
      <c r="AG69" s="35"/>
      <c r="AH69" s="35"/>
      <c r="AO69" s="2"/>
      <c r="AP69" s="2"/>
    </row>
    <row r="70" spans="1:42">
      <c r="A70" s="1"/>
      <c r="B70" s="1"/>
      <c r="D70" s="35"/>
      <c r="F70" s="35"/>
      <c r="G70" s="35"/>
      <c r="H70" s="1"/>
      <c r="J70" s="35"/>
      <c r="K70" s="35"/>
      <c r="M70" s="35"/>
      <c r="N70" s="1"/>
      <c r="O70" s="35"/>
      <c r="T70" s="1"/>
      <c r="U70" s="35"/>
      <c r="V70" s="35"/>
      <c r="W70" s="35"/>
      <c r="AC70" s="1"/>
      <c r="AD70" s="35"/>
      <c r="AF70" s="35"/>
      <c r="AG70" s="35"/>
      <c r="AH70" s="35"/>
      <c r="AO70" s="2"/>
      <c r="AP70" s="2"/>
    </row>
    <row r="71" spans="1:42">
      <c r="A71" s="1"/>
      <c r="B71" s="1"/>
      <c r="D71" s="35"/>
      <c r="F71" s="35"/>
      <c r="G71" s="35"/>
      <c r="H71" s="1"/>
      <c r="J71" s="35"/>
      <c r="K71" s="35"/>
      <c r="M71" s="35"/>
      <c r="N71" s="1"/>
      <c r="O71" s="35"/>
      <c r="T71" s="1"/>
      <c r="U71" s="35"/>
      <c r="V71" s="35"/>
      <c r="W71" s="35"/>
      <c r="AC71" s="1"/>
      <c r="AD71" s="35"/>
      <c r="AF71" s="35"/>
      <c r="AG71" s="35"/>
      <c r="AH71" s="35"/>
      <c r="AO71" s="2"/>
      <c r="AP71" s="2"/>
    </row>
    <row r="72" spans="1:42">
      <c r="A72" s="1"/>
      <c r="B72" s="1"/>
      <c r="D72" s="35"/>
      <c r="F72" s="35"/>
      <c r="G72" s="35"/>
      <c r="H72" s="1"/>
      <c r="J72" s="35"/>
      <c r="K72" s="35"/>
      <c r="M72" s="35"/>
      <c r="N72" s="1"/>
      <c r="O72" s="35"/>
      <c r="T72" s="1"/>
      <c r="U72" s="35"/>
      <c r="V72" s="35"/>
      <c r="W72" s="35"/>
      <c r="AC72" s="1"/>
      <c r="AD72" s="35"/>
      <c r="AF72" s="35"/>
      <c r="AG72" s="35"/>
      <c r="AH72" s="35"/>
    </row>
    <row r="73" spans="1:42">
      <c r="A73" s="1"/>
      <c r="B73" s="1"/>
      <c r="D73" s="35"/>
      <c r="F73" s="35"/>
      <c r="G73" s="35"/>
      <c r="H73" s="1"/>
      <c r="J73" s="35"/>
      <c r="K73" s="35"/>
      <c r="M73" s="35"/>
      <c r="N73" s="1"/>
      <c r="O73" s="35"/>
      <c r="T73" s="1"/>
      <c r="U73" s="35"/>
      <c r="V73" s="35"/>
      <c r="W73" s="35"/>
      <c r="AC73" s="1"/>
      <c r="AD73" s="35"/>
      <c r="AF73" s="35"/>
      <c r="AG73" s="35"/>
      <c r="AH73" s="35"/>
    </row>
    <row r="74" spans="1:42">
      <c r="A74" s="1"/>
      <c r="B74" s="1"/>
      <c r="D74" s="35"/>
      <c r="F74" s="35"/>
      <c r="G74" s="35"/>
      <c r="H74" s="1"/>
      <c r="J74" s="35"/>
      <c r="K74" s="35"/>
      <c r="M74" s="35"/>
      <c r="N74" s="1"/>
      <c r="O74" s="35"/>
      <c r="T74" s="1"/>
      <c r="U74" s="35"/>
      <c r="V74" s="35"/>
      <c r="W74" s="35"/>
      <c r="AC74" s="1"/>
      <c r="AD74" s="35"/>
      <c r="AF74" s="35"/>
      <c r="AG74" s="35"/>
      <c r="AH74" s="35"/>
    </row>
    <row r="75" spans="1:42">
      <c r="D75" s="35"/>
      <c r="F75" s="35"/>
      <c r="G75" s="35"/>
      <c r="J75" s="35"/>
      <c r="K75" s="35"/>
      <c r="M75" s="35"/>
      <c r="O75" s="35"/>
      <c r="U75" s="35"/>
      <c r="V75" s="35"/>
      <c r="W75" s="35"/>
      <c r="AD75" s="35"/>
      <c r="AF75" s="35"/>
      <c r="AG75" s="35"/>
      <c r="AH75" s="35"/>
    </row>
    <row r="76" spans="1:42">
      <c r="D76" s="35"/>
      <c r="F76" s="35"/>
      <c r="G76" s="35"/>
      <c r="J76" s="35"/>
      <c r="K76" s="35"/>
      <c r="M76" s="35"/>
      <c r="O76" s="35"/>
      <c r="U76" s="35"/>
      <c r="V76" s="35"/>
      <c r="W76" s="35"/>
      <c r="AD76" s="35"/>
      <c r="AF76" s="35"/>
      <c r="AG76" s="35"/>
      <c r="AH76" s="35"/>
    </row>
    <row r="77" spans="1:42">
      <c r="D77" s="35"/>
      <c r="F77" s="35"/>
      <c r="G77" s="35"/>
      <c r="J77" s="35"/>
      <c r="K77" s="35"/>
      <c r="M77" s="35"/>
      <c r="O77" s="35"/>
      <c r="U77" s="35"/>
      <c r="V77" s="35"/>
      <c r="W77" s="35"/>
      <c r="AD77" s="35"/>
      <c r="AF77" s="35"/>
      <c r="AG77" s="35"/>
      <c r="AH77" s="35"/>
    </row>
    <row r="78" spans="1:42">
      <c r="D78" s="35"/>
      <c r="F78" s="35"/>
      <c r="G78" s="35"/>
      <c r="J78" s="35"/>
      <c r="K78" s="35"/>
      <c r="M78" s="35"/>
      <c r="O78" s="35"/>
      <c r="U78" s="35"/>
      <c r="V78" s="35"/>
      <c r="W78" s="35"/>
      <c r="AD78" s="35"/>
      <c r="AF78" s="35"/>
      <c r="AG78" s="35"/>
    </row>
    <row r="79" spans="1:42">
      <c r="D79" s="35"/>
      <c r="F79" s="35"/>
      <c r="G79" s="35"/>
      <c r="J79" s="35"/>
      <c r="K79" s="35"/>
      <c r="M79" s="35"/>
      <c r="O79" s="35"/>
      <c r="U79" s="35"/>
      <c r="V79" s="35"/>
      <c r="W79" s="35"/>
      <c r="AD79" s="35"/>
      <c r="AF79" s="35"/>
      <c r="AG79" s="35"/>
    </row>
    <row r="80" spans="1:42">
      <c r="D80" s="35"/>
      <c r="F80" s="35"/>
      <c r="G80" s="35"/>
      <c r="J80" s="35"/>
      <c r="K80" s="35"/>
      <c r="M80" s="35"/>
      <c r="O80" s="35"/>
      <c r="U80" s="35"/>
      <c r="V80" s="35"/>
      <c r="W80" s="35"/>
      <c r="AD80" s="35"/>
      <c r="AF80" s="35"/>
      <c r="AG80" s="35"/>
    </row>
    <row r="81" spans="4:33">
      <c r="D81" s="35"/>
      <c r="F81" s="35"/>
      <c r="G81" s="35"/>
      <c r="J81" s="35"/>
      <c r="K81" s="35"/>
      <c r="M81" s="35"/>
      <c r="O81" s="35"/>
      <c r="U81" s="35"/>
      <c r="V81" s="35"/>
      <c r="W81" s="35"/>
      <c r="AD81" s="35"/>
      <c r="AF81" s="35"/>
      <c r="AG81" s="35"/>
    </row>
    <row r="82" spans="4:33">
      <c r="D82" s="35"/>
      <c r="F82" s="35"/>
      <c r="G82" s="35"/>
      <c r="J82" s="35"/>
      <c r="K82" s="35"/>
      <c r="M82" s="35"/>
      <c r="O82" s="35"/>
      <c r="U82" s="35"/>
      <c r="V82" s="35"/>
      <c r="W82" s="35"/>
      <c r="AD82" s="35"/>
      <c r="AF82" s="35"/>
      <c r="AG82" s="35"/>
    </row>
    <row r="83" spans="4:33">
      <c r="D83" s="35"/>
      <c r="F83" s="35"/>
      <c r="G83" s="35"/>
      <c r="J83" s="35"/>
      <c r="K83" s="35"/>
      <c r="M83" s="35"/>
      <c r="O83" s="35"/>
      <c r="U83" s="35"/>
      <c r="V83" s="35"/>
      <c r="W83" s="35"/>
      <c r="AD83" s="35"/>
      <c r="AF83" s="35"/>
      <c r="AG83" s="35"/>
    </row>
    <row r="84" spans="4:33">
      <c r="D84" s="35"/>
      <c r="F84" s="35"/>
      <c r="G84" s="35"/>
      <c r="J84" s="35"/>
      <c r="K84" s="35"/>
      <c r="M84" s="35"/>
      <c r="O84" s="35"/>
      <c r="U84" s="35"/>
      <c r="V84" s="35"/>
      <c r="W84" s="35"/>
      <c r="AD84" s="35"/>
      <c r="AF84" s="35"/>
      <c r="AG84" s="35"/>
    </row>
    <row r="85" spans="4:33">
      <c r="D85" s="35"/>
      <c r="F85" s="35"/>
      <c r="G85" s="35"/>
      <c r="J85" s="35"/>
      <c r="K85" s="35"/>
      <c r="M85" s="35"/>
      <c r="O85" s="35"/>
      <c r="U85" s="35"/>
      <c r="V85" s="35"/>
      <c r="W85" s="35"/>
      <c r="AD85" s="35"/>
      <c r="AF85" s="35"/>
      <c r="AG85" s="35"/>
    </row>
    <row r="86" spans="4:33">
      <c r="D86" s="35"/>
      <c r="F86" s="35"/>
      <c r="G86" s="35"/>
      <c r="J86" s="35"/>
      <c r="K86" s="35"/>
      <c r="M86" s="35"/>
      <c r="O86" s="35"/>
      <c r="U86" s="35"/>
      <c r="V86" s="35"/>
      <c r="W86" s="35"/>
      <c r="AD86" s="35"/>
      <c r="AF86" s="35"/>
      <c r="AG86" s="35"/>
    </row>
    <row r="317" spans="1:13">
      <c r="A317" s="3" t="s">
        <v>28</v>
      </c>
      <c r="C317" s="9" t="s">
        <v>28</v>
      </c>
      <c r="D317" s="3" t="s">
        <v>28</v>
      </c>
      <c r="E317" s="9" t="s">
        <v>28</v>
      </c>
      <c r="F317" s="3" t="s">
        <v>28</v>
      </c>
      <c r="G317" s="3" t="s">
        <v>28</v>
      </c>
      <c r="H317" s="3" t="s">
        <v>28</v>
      </c>
      <c r="I317" s="9" t="s">
        <v>28</v>
      </c>
      <c r="J317" s="3" t="s">
        <v>28</v>
      </c>
      <c r="K317" s="3" t="s">
        <v>28</v>
      </c>
      <c r="L317" s="9" t="s">
        <v>28</v>
      </c>
      <c r="M317" s="3" t="s">
        <v>28</v>
      </c>
    </row>
    <row r="318" spans="1:13">
      <c r="A318" s="3" t="s">
        <v>98</v>
      </c>
      <c r="H318" s="3" t="s">
        <v>99</v>
      </c>
    </row>
    <row r="319" spans="1:13">
      <c r="A319" s="3" t="s">
        <v>100</v>
      </c>
    </row>
    <row r="320" spans="1:13">
      <c r="C320" s="29" t="s">
        <v>18</v>
      </c>
      <c r="F320" s="27" t="s">
        <v>18</v>
      </c>
      <c r="G320" s="27" t="s">
        <v>18</v>
      </c>
      <c r="J320" s="27" t="s">
        <v>101</v>
      </c>
    </row>
    <row r="321" spans="1:13">
      <c r="A321" s="3" t="s">
        <v>19</v>
      </c>
      <c r="C321" s="29" t="s">
        <v>20</v>
      </c>
      <c r="D321" s="27" t="s">
        <v>21</v>
      </c>
      <c r="F321" s="27" t="s">
        <v>22</v>
      </c>
      <c r="G321" s="4" t="s">
        <v>23</v>
      </c>
      <c r="H321" s="3" t="s">
        <v>19</v>
      </c>
      <c r="J321" s="27" t="s">
        <v>102</v>
      </c>
      <c r="K321" s="27" t="s">
        <v>101</v>
      </c>
      <c r="L321" s="29" t="s">
        <v>103</v>
      </c>
    </row>
    <row r="323" spans="1:13">
      <c r="A323" s="3" t="s">
        <v>24</v>
      </c>
      <c r="C323" s="9">
        <v>0.04</v>
      </c>
      <c r="D323" s="9">
        <v>0.02</v>
      </c>
      <c r="F323" s="9">
        <f>C323</f>
        <v>0.04</v>
      </c>
      <c r="G323" s="9">
        <f>C323-F323</f>
        <v>0</v>
      </c>
      <c r="H323" s="3" t="s">
        <v>25</v>
      </c>
      <c r="J323" s="9">
        <f>C324-C$323</f>
        <v>1.9999999999999997E-2</v>
      </c>
      <c r="K323" s="9">
        <f>D324</f>
        <v>0.1</v>
      </c>
      <c r="L323" s="9">
        <f>J323/K323</f>
        <v>0.19999999999999996</v>
      </c>
      <c r="M323" s="9"/>
    </row>
    <row r="324" spans="1:13">
      <c r="A324" s="3" t="s">
        <v>25</v>
      </c>
      <c r="C324" s="9">
        <v>0.06</v>
      </c>
      <c r="D324" s="9">
        <v>0.1</v>
      </c>
      <c r="F324" s="9">
        <v>0.06</v>
      </c>
      <c r="G324" s="9">
        <f>C324-F324</f>
        <v>0</v>
      </c>
      <c r="H324" s="3" t="s">
        <v>26</v>
      </c>
      <c r="J324" s="9">
        <f>C325-C$323</f>
        <v>7.0000000000000007E-2</v>
      </c>
      <c r="K324" s="9">
        <f>D325</f>
        <v>0.1</v>
      </c>
      <c r="L324" s="9">
        <f>J324/K324</f>
        <v>0.70000000000000007</v>
      </c>
      <c r="M324" s="9"/>
    </row>
    <row r="325" spans="1:13">
      <c r="A325" s="3" t="s">
        <v>26</v>
      </c>
      <c r="C325" s="9">
        <v>0.11</v>
      </c>
      <c r="D325" s="9">
        <v>0.1</v>
      </c>
      <c r="F325" s="9">
        <v>0.09</v>
      </c>
      <c r="G325" s="9">
        <f>C325-F325</f>
        <v>2.0000000000000004E-2</v>
      </c>
      <c r="H325" s="3" t="s">
        <v>0</v>
      </c>
      <c r="J325" s="9">
        <f>C326-C$323</f>
        <v>7.9999999999999988E-2</v>
      </c>
      <c r="K325" s="9">
        <f>D326</f>
        <v>0.15</v>
      </c>
      <c r="L325" s="9">
        <f>J325/K325</f>
        <v>0.53333333333333333</v>
      </c>
      <c r="M325" s="9"/>
    </row>
    <row r="326" spans="1:13">
      <c r="A326" s="3" t="s">
        <v>0</v>
      </c>
      <c r="C326" s="9">
        <v>0.12</v>
      </c>
      <c r="D326" s="9">
        <v>0.15</v>
      </c>
      <c r="F326" s="9">
        <v>0.03</v>
      </c>
      <c r="G326" s="9">
        <f>C326-F326</f>
        <v>0.09</v>
      </c>
    </row>
    <row r="327" spans="1:13">
      <c r="H327" s="3" t="s">
        <v>28</v>
      </c>
      <c r="I327" s="9" t="s">
        <v>28</v>
      </c>
      <c r="J327" s="3" t="s">
        <v>28</v>
      </c>
      <c r="K327" s="3" t="s">
        <v>28</v>
      </c>
      <c r="L327" s="9" t="s">
        <v>28</v>
      </c>
      <c r="M327" s="3" t="s">
        <v>28</v>
      </c>
    </row>
    <row r="328" spans="1:13">
      <c r="A328" s="3" t="s">
        <v>27</v>
      </c>
      <c r="C328" s="9">
        <v>0.03</v>
      </c>
      <c r="D328" s="9">
        <v>0.01</v>
      </c>
    </row>
    <row r="329" spans="1:13">
      <c r="A329" s="3" t="s">
        <v>28</v>
      </c>
      <c r="C329" s="9" t="s">
        <v>28</v>
      </c>
      <c r="D329" s="3" t="s">
        <v>28</v>
      </c>
      <c r="E329" s="9" t="s">
        <v>28</v>
      </c>
      <c r="F329" s="3" t="s">
        <v>28</v>
      </c>
      <c r="G329" s="3" t="s">
        <v>28</v>
      </c>
    </row>
    <row r="370" spans="1:7">
      <c r="A370" s="3" t="s">
        <v>104</v>
      </c>
    </row>
    <row r="371" spans="1:7">
      <c r="A371" s="3" t="s">
        <v>105</v>
      </c>
    </row>
    <row r="372" spans="1:7">
      <c r="C372" s="29" t="s">
        <v>18</v>
      </c>
      <c r="F372" s="27" t="s">
        <v>18</v>
      </c>
      <c r="G372" s="27" t="s">
        <v>18</v>
      </c>
    </row>
    <row r="373" spans="1:7">
      <c r="A373" s="3" t="s">
        <v>19</v>
      </c>
      <c r="C373" s="29" t="s">
        <v>20</v>
      </c>
      <c r="D373" s="27" t="s">
        <v>21</v>
      </c>
      <c r="F373" s="27" t="s">
        <v>22</v>
      </c>
      <c r="G373" s="4" t="s">
        <v>23</v>
      </c>
    </row>
    <row r="375" spans="1:7">
      <c r="A375" s="3" t="s">
        <v>24</v>
      </c>
      <c r="C375" s="9">
        <v>0.03</v>
      </c>
      <c r="D375" s="9">
        <v>0.02</v>
      </c>
      <c r="F375" s="9">
        <f>C375</f>
        <v>0.03</v>
      </c>
      <c r="G375" s="9">
        <v>0</v>
      </c>
    </row>
    <row r="376" spans="1:7">
      <c r="A376" s="3" t="s">
        <v>25</v>
      </c>
      <c r="C376" s="9">
        <v>0.06</v>
      </c>
      <c r="D376" s="9">
        <v>7.4999999999999997E-2</v>
      </c>
      <c r="F376" s="9">
        <v>0.06</v>
      </c>
      <c r="G376" s="9">
        <v>0</v>
      </c>
    </row>
    <row r="377" spans="1:7">
      <c r="A377" s="3" t="s">
        <v>26</v>
      </c>
      <c r="C377" s="9">
        <v>0.12</v>
      </c>
      <c r="D377" s="9">
        <v>0.1</v>
      </c>
      <c r="F377" s="9">
        <v>0.08</v>
      </c>
      <c r="G377" s="9">
        <f>C377-F377</f>
        <v>3.9999999999999994E-2</v>
      </c>
    </row>
    <row r="378" spans="1:7">
      <c r="A378" s="3" t="s">
        <v>0</v>
      </c>
      <c r="C378" s="9">
        <v>0.1</v>
      </c>
      <c r="D378" s="9">
        <v>0.15</v>
      </c>
      <c r="F378" s="9">
        <v>0.03</v>
      </c>
      <c r="G378" s="9">
        <f>C378-F378</f>
        <v>7.0000000000000007E-2</v>
      </c>
    </row>
    <row r="380" spans="1:7">
      <c r="A380" s="3" t="s">
        <v>27</v>
      </c>
      <c r="C380" s="9">
        <v>0.03</v>
      </c>
      <c r="D380" s="9">
        <v>0.02</v>
      </c>
    </row>
    <row r="381" spans="1:7">
      <c r="A381" s="3" t="s">
        <v>106</v>
      </c>
    </row>
    <row r="385" spans="8:13">
      <c r="H385" s="3" t="s">
        <v>107</v>
      </c>
    </row>
    <row r="387" spans="8:13">
      <c r="J387" s="27" t="s">
        <v>101</v>
      </c>
    </row>
    <row r="388" spans="8:13">
      <c r="H388" s="3" t="s">
        <v>19</v>
      </c>
      <c r="J388" s="27" t="s">
        <v>102</v>
      </c>
      <c r="K388" s="27" t="s">
        <v>101</v>
      </c>
      <c r="L388" s="29" t="s">
        <v>103</v>
      </c>
    </row>
    <row r="390" spans="8:13">
      <c r="H390" s="3" t="s">
        <v>25</v>
      </c>
      <c r="J390" s="9">
        <f>C376-C$375</f>
        <v>0.03</v>
      </c>
      <c r="K390" s="9">
        <f>D376</f>
        <v>7.4999999999999997E-2</v>
      </c>
      <c r="L390" s="9">
        <f>J390/K390</f>
        <v>0.4</v>
      </c>
      <c r="M390" s="9"/>
    </row>
    <row r="391" spans="8:13">
      <c r="H391" s="3" t="s">
        <v>26</v>
      </c>
      <c r="J391" s="9">
        <f>C377-C$375</f>
        <v>0.09</v>
      </c>
      <c r="K391" s="9">
        <f>D377</f>
        <v>0.1</v>
      </c>
      <c r="L391" s="9">
        <f>J391/K391</f>
        <v>0.89999999999999991</v>
      </c>
      <c r="M391" s="9"/>
    </row>
    <row r="392" spans="8:13">
      <c r="H392" s="3" t="s">
        <v>0</v>
      </c>
      <c r="J392" s="9">
        <f>C378-C$375</f>
        <v>7.0000000000000007E-2</v>
      </c>
      <c r="K392" s="9">
        <f>D378</f>
        <v>0.15</v>
      </c>
      <c r="L392" s="9">
        <f>J392/K392</f>
        <v>0.46666666666666673</v>
      </c>
      <c r="M392" s="9"/>
    </row>
    <row r="394" spans="8:13">
      <c r="H394" s="3" t="s">
        <v>28</v>
      </c>
      <c r="I394" s="9" t="s">
        <v>28</v>
      </c>
      <c r="J394" s="3" t="s">
        <v>28</v>
      </c>
      <c r="K394" s="3" t="s">
        <v>28</v>
      </c>
      <c r="L394" s="9" t="s">
        <v>28</v>
      </c>
      <c r="M394" s="3" t="s">
        <v>28</v>
      </c>
    </row>
  </sheetData>
  <pageMargins left="0.5" right="0.5" top="0.75" bottom="0.75" header="0.5" footer="0.5"/>
  <pageSetup orientation="landscape" horizontalDpi="4294967292" r:id="rId1"/>
  <headerFooter alignWithMargins="0">
    <oddHeader>&amp;A</oddHeader>
    <oddFooter>Page &amp;P</oddFooter>
  </headerFooter>
  <rowBreaks count="2" manualBreakCount="2">
    <brk id="1" max="65535" man="1"/>
    <brk id="28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Intro</vt:lpstr>
      <vt:lpstr>Exh7-4</vt:lpstr>
      <vt:lpstr>Exhs7-7&amp;8</vt:lpstr>
      <vt:lpstr>Exhs7-9&amp;10</vt:lpstr>
      <vt:lpstr>7-11data</vt:lpstr>
      <vt:lpstr>HistData</vt:lpstr>
      <vt:lpstr>HistData!Print_Area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dgeltner</dc:creator>
  <cp:lastModifiedBy>Brian Brogaard</cp:lastModifiedBy>
  <dcterms:created xsi:type="dcterms:W3CDTF">2011-07-26T14:06:24Z</dcterms:created>
  <dcterms:modified xsi:type="dcterms:W3CDTF">2021-01-22T17:01:21Z</dcterms:modified>
</cp:coreProperties>
</file>